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E:\EEPBACKUP\2019\"/>
    </mc:Choice>
  </mc:AlternateContent>
  <bookViews>
    <workbookView xWindow="240" yWindow="105" windowWidth="20115" windowHeight="7500" activeTab="2"/>
  </bookViews>
  <sheets>
    <sheet name="FC 100% " sheetId="11" r:id="rId1"/>
    <sheet name="Tabla 8. NTC 2050" sheetId="2" r:id="rId2"/>
    <sheet name="Cargabilidad_TC" sheetId="1" r:id="rId3"/>
  </sheets>
  <externalReferences>
    <externalReference r:id="rId4"/>
    <externalReference r:id="rId5"/>
    <externalReference r:id="rId6"/>
  </externalReferences>
  <definedNames>
    <definedName name="___PRU1" localSheetId="2">#REF!</definedName>
    <definedName name="___PRU1">#REF!</definedName>
    <definedName name="___PRU2" localSheetId="2">#REF!</definedName>
    <definedName name="___PRU2">#REF!</definedName>
    <definedName name="__PRU1" localSheetId="2">#REF!</definedName>
    <definedName name="__PRU1">#REF!</definedName>
    <definedName name="__PRU2" localSheetId="2">#REF!</definedName>
    <definedName name="__PRU2">#REF!</definedName>
    <definedName name="_PRU1" localSheetId="2">#REF!</definedName>
    <definedName name="_PRU1">#REF!</definedName>
    <definedName name="_PRU2" localSheetId="2">#REF!</definedName>
    <definedName name="_PRU2">#REF!</definedName>
    <definedName name="A" localSheetId="2">#REF!</definedName>
    <definedName name="A">#REF!</definedName>
    <definedName name="BuiltIn_AutoFilter___12" localSheetId="2">#REF!</definedName>
    <definedName name="BuiltIn_AutoFilter___12">#REF!</definedName>
    <definedName name="BuiltIn_AutoFilter___8" localSheetId="2">#REF!</definedName>
    <definedName name="BuiltIn_AutoFilter___8">#REF!</definedName>
    <definedName name="d_2003_10">[1]Proyeccion!$E$4:$F$11</definedName>
    <definedName name="d_2003_12">[1]Proyeccion!$E$16:$F$23</definedName>
    <definedName name="d_2004">[1]Proyeccion!$E$28:$F$35</definedName>
    <definedName name="d_2005">[1]Proyeccion!$E$40:$F$47</definedName>
    <definedName name="d_2006">[1]Proyeccion!$E$52:$F$61</definedName>
    <definedName name="d_2007">[1]Proyeccion!$E$66:$F$75</definedName>
    <definedName name="d_2008">[1]Proyeccion!$E$80:$F$89</definedName>
    <definedName name="d_2009">[1]Proyeccion!$E$94:$F$103</definedName>
    <definedName name="d_2010">[1]Proyeccion!$E$108:$F$117</definedName>
    <definedName name="d_2011">[1]Proyeccion!$E$122:$F$131</definedName>
    <definedName name="d_2012">[1]Proyeccion!$E$136:$F$145</definedName>
    <definedName name="d_totales">[1]Proyeccion!$V$38:$AC$67</definedName>
    <definedName name="enero" localSheetId="2">#REF!</definedName>
    <definedName name="enero">#REF!</definedName>
    <definedName name="enero___0" localSheetId="2">#REF!</definedName>
    <definedName name="enero___0">#REF!</definedName>
    <definedName name="enero___1" localSheetId="2">#REF!</definedName>
    <definedName name="enero___1">#REF!</definedName>
    <definedName name="enero___13" localSheetId="2">#REF!</definedName>
    <definedName name="enero___13">#REF!</definedName>
    <definedName name="enero___16" localSheetId="2">#REF!</definedName>
    <definedName name="enero___16">#REF!</definedName>
    <definedName name="enero___17" localSheetId="2">#REF!</definedName>
    <definedName name="enero___17">#REF!</definedName>
    <definedName name="enero___2" localSheetId="2">#REF!</definedName>
    <definedName name="enero___2">#REF!</definedName>
    <definedName name="enero___3" localSheetId="2">#REF!</definedName>
    <definedName name="enero___3">#REF!</definedName>
    <definedName name="enero___5" localSheetId="2">#REF!</definedName>
    <definedName name="enero___5">#REF!</definedName>
    <definedName name="enero___6" localSheetId="2">#REF!</definedName>
    <definedName name="enero___6">#REF!</definedName>
    <definedName name="enero___7" localSheetId="2">#REF!</definedName>
    <definedName name="enero___7">#REF!</definedName>
    <definedName name="enero___8" localSheetId="2">#REF!</definedName>
    <definedName name="enero___8">#REF!</definedName>
    <definedName name="Factor" localSheetId="2">#REF!</definedName>
    <definedName name="Factor">#REF!</definedName>
    <definedName name="febrero" localSheetId="2">#REF!</definedName>
    <definedName name="febrero">#REF!</definedName>
    <definedName name="febrero___0" localSheetId="2">#REF!</definedName>
    <definedName name="febrero___0">#REF!</definedName>
    <definedName name="febrero___1" localSheetId="2">#REF!</definedName>
    <definedName name="febrero___1">#REF!</definedName>
    <definedName name="febrero___13" localSheetId="2">#REF!</definedName>
    <definedName name="febrero___13">#REF!</definedName>
    <definedName name="febrero___16" localSheetId="2">#REF!</definedName>
    <definedName name="febrero___16">#REF!</definedName>
    <definedName name="febrero___17" localSheetId="2">#REF!</definedName>
    <definedName name="febrero___17">#REF!</definedName>
    <definedName name="febrero___2" localSheetId="2">#REF!</definedName>
    <definedName name="febrero___2">#REF!</definedName>
    <definedName name="febrero___3" localSheetId="2">#REF!</definedName>
    <definedName name="febrero___3">#REF!</definedName>
    <definedName name="febrero___5" localSheetId="2">#REF!</definedName>
    <definedName name="febrero___5">#REF!</definedName>
    <definedName name="febrero___6" localSheetId="2">#REF!</definedName>
    <definedName name="febrero___6">#REF!</definedName>
    <definedName name="febrero___7" localSheetId="2">#REF!</definedName>
    <definedName name="febrero___7">#REF!</definedName>
    <definedName name="febrero___8" localSheetId="2">#REF!</definedName>
    <definedName name="febrero___8">#REF!</definedName>
    <definedName name="rosa_P">[1]Proyeccion!$Z$11:$Z$22</definedName>
    <definedName name="rosa_Q">[1]Proyeccion!$Z$24:$Z$35</definedName>
    <definedName name="TAB_UCS">[2]TAB_UCS!$D$1:$I$321</definedName>
    <definedName name="vent_P">[1]Proyeccion!$AB$11:$AB$22</definedName>
    <definedName name="vent_Q">[1]Proyeccion!$AB$24:$AB$35</definedName>
    <definedName name="YEAR">[3]INSTITUCIONAL!$F$8</definedName>
  </definedNames>
  <calcPr calcId="152511"/>
</workbook>
</file>

<file path=xl/calcChain.xml><?xml version="1.0" encoding="utf-8"?>
<calcChain xmlns="http://schemas.openxmlformats.org/spreadsheetml/2006/main">
  <c r="B57" i="1" l="1"/>
  <c r="B58" i="1" s="1"/>
  <c r="B59" i="1" s="1"/>
  <c r="N77" i="1"/>
  <c r="N76" i="1"/>
  <c r="E77" i="1"/>
  <c r="E76" i="1"/>
  <c r="F77" i="1"/>
  <c r="F76" i="1"/>
  <c r="D77" i="1"/>
  <c r="D76" i="1"/>
  <c r="L71" i="1"/>
  <c r="L70" i="1"/>
  <c r="F66" i="1"/>
  <c r="F65" i="1"/>
  <c r="H66" i="1"/>
  <c r="H65" i="1"/>
  <c r="B37" i="1"/>
  <c r="E66" i="1" s="1"/>
  <c r="E65" i="1" l="1"/>
  <c r="J77" i="1"/>
  <c r="J76" i="1"/>
  <c r="I65" i="1"/>
  <c r="J65" i="1" s="1"/>
  <c r="H70" i="1" s="1"/>
  <c r="I66" i="1"/>
  <c r="J66" i="1" s="1"/>
  <c r="H71" i="1" s="1"/>
  <c r="M71" i="1" l="1"/>
  <c r="N71" i="1" s="1"/>
  <c r="G77" i="1"/>
  <c r="M70" i="1"/>
  <c r="N70" i="1" s="1"/>
  <c r="G76" i="1"/>
  <c r="I70" i="1"/>
  <c r="I71" i="1"/>
  <c r="O77" i="1" l="1"/>
  <c r="H77" i="1"/>
  <c r="I77" i="1" s="1"/>
  <c r="K77" i="1" s="1"/>
  <c r="P77" i="1" s="1"/>
  <c r="L77" i="1"/>
  <c r="O76" i="1"/>
  <c r="L76" i="1"/>
  <c r="H76" i="1"/>
  <c r="I76" i="1" s="1"/>
  <c r="K76" i="1" s="1"/>
  <c r="P76" i="1" l="1"/>
  <c r="F8" i="11" l="1"/>
  <c r="D8" i="11"/>
  <c r="G8" i="11" s="1"/>
  <c r="C8" i="11"/>
  <c r="E8" i="11" s="1"/>
  <c r="D4" i="11"/>
  <c r="C12" i="11" l="1"/>
  <c r="D12" i="11"/>
  <c r="H8" i="11"/>
  <c r="J8" i="11"/>
  <c r="I8" i="11"/>
  <c r="L41" i="2" l="1"/>
  <c r="M41" i="2" s="1"/>
  <c r="L40" i="2"/>
  <c r="M40" i="2" s="1"/>
  <c r="L39" i="2"/>
  <c r="M39" i="2" s="1"/>
  <c r="L38" i="2"/>
  <c r="M38" i="2" s="1"/>
  <c r="L37" i="2"/>
  <c r="M37" i="2" s="1"/>
  <c r="L36" i="2"/>
  <c r="M36" i="2" s="1"/>
  <c r="L35" i="2"/>
  <c r="M35" i="2" s="1"/>
  <c r="L34" i="2"/>
  <c r="M34" i="2" s="1"/>
  <c r="L33" i="2"/>
  <c r="M33" i="2" s="1"/>
  <c r="L32" i="2"/>
  <c r="M32" i="2" s="1"/>
  <c r="N32" i="2"/>
  <c r="O32" i="2" s="1"/>
  <c r="P32" i="2" s="1"/>
  <c r="L31" i="2"/>
  <c r="M31" i="2" s="1"/>
  <c r="L30" i="2"/>
  <c r="M30" i="2" s="1"/>
  <c r="L29" i="2"/>
  <c r="M29" i="2" s="1"/>
  <c r="L28" i="2"/>
  <c r="M28" i="2" s="1"/>
  <c r="L27" i="2"/>
  <c r="M27" i="2" s="1"/>
  <c r="L26" i="2"/>
  <c r="M26" i="2" s="1"/>
  <c r="L25" i="2"/>
  <c r="M25" i="2" s="1"/>
  <c r="L24" i="2"/>
  <c r="M24" i="2" s="1"/>
  <c r="L23" i="2"/>
  <c r="M23" i="2" s="1"/>
  <c r="N23" i="2"/>
  <c r="O23" i="2" s="1"/>
  <c r="P23" i="2" s="1"/>
  <c r="L22" i="2"/>
  <c r="M22" i="2" s="1"/>
  <c r="L21" i="2"/>
  <c r="M21" i="2" s="1"/>
  <c r="L20" i="2"/>
  <c r="M20" i="2" s="1"/>
  <c r="L19" i="2"/>
  <c r="M19" i="2" s="1"/>
  <c r="L18" i="2"/>
  <c r="M18" i="2" s="1"/>
  <c r="L11" i="2"/>
  <c r="M11" i="2" s="1"/>
  <c r="L10" i="2"/>
  <c r="N10" i="2" s="1"/>
  <c r="O10" i="2" s="1"/>
  <c r="P10" i="2" s="1"/>
  <c r="L9" i="2"/>
  <c r="N9" i="2" s="1"/>
  <c r="O9" i="2" s="1"/>
  <c r="P9" i="2" s="1"/>
  <c r="L8" i="2"/>
  <c r="N8" i="2" s="1"/>
  <c r="O8" i="2" s="1"/>
  <c r="P8" i="2" s="1"/>
  <c r="L7" i="2"/>
  <c r="M7" i="2" s="1"/>
  <c r="L6" i="2"/>
  <c r="N6" i="2" s="1"/>
  <c r="O6" i="2" s="1"/>
  <c r="P6" i="2" s="1"/>
  <c r="N30" i="2" l="1"/>
  <c r="O30" i="2" s="1"/>
  <c r="P30" i="2" s="1"/>
  <c r="N36" i="2"/>
  <c r="O36" i="2" s="1"/>
  <c r="P36" i="2" s="1"/>
  <c r="N24" i="2"/>
  <c r="O24" i="2" s="1"/>
  <c r="P24" i="2" s="1"/>
  <c r="N7" i="2"/>
  <c r="O7" i="2" s="1"/>
  <c r="P7" i="2" s="1"/>
  <c r="Q7" i="2" s="1"/>
  <c r="R7" i="2" s="1"/>
  <c r="N33" i="2"/>
  <c r="O33" i="2" s="1"/>
  <c r="P33" i="2" s="1"/>
  <c r="N35" i="2"/>
  <c r="O35" i="2" s="1"/>
  <c r="P35" i="2" s="1"/>
  <c r="Q24" i="2"/>
  <c r="R24" i="2" s="1"/>
  <c r="N11" i="2"/>
  <c r="O11" i="2" s="1"/>
  <c r="P11" i="2" s="1"/>
  <c r="Q11" i="2" s="1"/>
  <c r="R11" i="2" s="1"/>
  <c r="N18" i="2"/>
  <c r="O18" i="2" s="1"/>
  <c r="P18" i="2" s="1"/>
  <c r="Q18" i="2" s="1"/>
  <c r="R18" i="2" s="1"/>
  <c r="Q33" i="2"/>
  <c r="R33" i="2" s="1"/>
  <c r="Q23" i="2"/>
  <c r="R23" i="2" s="1"/>
  <c r="M6" i="2"/>
  <c r="Q6" i="2" s="1"/>
  <c r="R6" i="2" s="1"/>
  <c r="M8" i="2"/>
  <c r="Q8" i="2" s="1"/>
  <c r="R8" i="2" s="1"/>
  <c r="M10" i="2"/>
  <c r="Q10" i="2" s="1"/>
  <c r="R10" i="2" s="1"/>
  <c r="N37" i="2"/>
  <c r="O37" i="2" s="1"/>
  <c r="P37" i="2" s="1"/>
  <c r="Q37" i="2" s="1"/>
  <c r="R37" i="2" s="1"/>
  <c r="N41" i="2"/>
  <c r="O41" i="2" s="1"/>
  <c r="P41" i="2" s="1"/>
  <c r="Q41" i="2" s="1"/>
  <c r="R41" i="2" s="1"/>
  <c r="N40" i="2"/>
  <c r="O40" i="2" s="1"/>
  <c r="P40" i="2" s="1"/>
  <c r="Q40" i="2" s="1"/>
  <c r="R40" i="2" s="1"/>
  <c r="N39" i="2"/>
  <c r="O39" i="2" s="1"/>
  <c r="P39" i="2" s="1"/>
  <c r="Q39" i="2" s="1"/>
  <c r="R39" i="2" s="1"/>
  <c r="N38" i="2"/>
  <c r="O38" i="2" s="1"/>
  <c r="P38" i="2" s="1"/>
  <c r="Q38" i="2" s="1"/>
  <c r="R38" i="2" s="1"/>
  <c r="Q36" i="2"/>
  <c r="R36" i="2" s="1"/>
  <c r="Q35" i="2"/>
  <c r="R35" i="2" s="1"/>
  <c r="N34" i="2"/>
  <c r="O34" i="2" s="1"/>
  <c r="P34" i="2" s="1"/>
  <c r="Q34" i="2" s="1"/>
  <c r="R34" i="2" s="1"/>
  <c r="Q32" i="2"/>
  <c r="R32" i="2" s="1"/>
  <c r="N31" i="2"/>
  <c r="O31" i="2" s="1"/>
  <c r="P31" i="2" s="1"/>
  <c r="Q31" i="2" s="1"/>
  <c r="R31" i="2" s="1"/>
  <c r="Q30" i="2"/>
  <c r="R30" i="2" s="1"/>
  <c r="N29" i="2"/>
  <c r="O29" i="2" s="1"/>
  <c r="P29" i="2" s="1"/>
  <c r="Q29" i="2" s="1"/>
  <c r="R29" i="2" s="1"/>
  <c r="N28" i="2"/>
  <c r="O28" i="2" s="1"/>
  <c r="P28" i="2" s="1"/>
  <c r="Q28" i="2" s="1"/>
  <c r="R28" i="2" s="1"/>
  <c r="N27" i="2"/>
  <c r="O27" i="2" s="1"/>
  <c r="P27" i="2" s="1"/>
  <c r="Q27" i="2" s="1"/>
  <c r="R27" i="2" s="1"/>
  <c r="N26" i="2"/>
  <c r="O26" i="2" s="1"/>
  <c r="P26" i="2" s="1"/>
  <c r="Q26" i="2" s="1"/>
  <c r="R26" i="2" s="1"/>
  <c r="N25" i="2"/>
  <c r="O25" i="2" s="1"/>
  <c r="P25" i="2" s="1"/>
  <c r="Q25" i="2" s="1"/>
  <c r="R25" i="2" s="1"/>
  <c r="N22" i="2"/>
  <c r="O22" i="2" s="1"/>
  <c r="P22" i="2" s="1"/>
  <c r="Q22" i="2" s="1"/>
  <c r="R22" i="2" s="1"/>
  <c r="N21" i="2"/>
  <c r="O21" i="2" s="1"/>
  <c r="P21" i="2" s="1"/>
  <c r="Q21" i="2" s="1"/>
  <c r="R21" i="2" s="1"/>
  <c r="N20" i="2"/>
  <c r="O20" i="2" s="1"/>
  <c r="P20" i="2" s="1"/>
  <c r="Q20" i="2" s="1"/>
  <c r="R20" i="2" s="1"/>
  <c r="N19" i="2"/>
  <c r="O19" i="2" s="1"/>
  <c r="P19" i="2" s="1"/>
  <c r="Q19" i="2" s="1"/>
  <c r="R19" i="2" s="1"/>
  <c r="M9" i="2"/>
  <c r="Q9" i="2" s="1"/>
  <c r="R9" i="2" s="1"/>
  <c r="L13" i="2" l="1"/>
  <c r="M13" i="2" s="1"/>
  <c r="L14" i="2"/>
  <c r="M14" i="2" s="1"/>
  <c r="L15" i="2"/>
  <c r="N15" i="2" s="1"/>
  <c r="O15" i="2" s="1"/>
  <c r="P15" i="2" s="1"/>
  <c r="L16" i="2"/>
  <c r="N16" i="2" s="1"/>
  <c r="O16" i="2" s="1"/>
  <c r="P16" i="2" s="1"/>
  <c r="L17" i="2"/>
  <c r="M17" i="2" s="1"/>
  <c r="L12" i="2"/>
  <c r="M12" i="2" s="1"/>
  <c r="N13" i="2" l="1"/>
  <c r="O13" i="2" s="1"/>
  <c r="M16" i="2"/>
  <c r="Q16" i="2" s="1"/>
  <c r="R16" i="2" s="1"/>
  <c r="M15" i="2"/>
  <c r="Q15" i="2" s="1"/>
  <c r="R15" i="2" s="1"/>
  <c r="N17" i="2"/>
  <c r="O17" i="2" s="1"/>
  <c r="N12" i="2"/>
  <c r="N14" i="2"/>
  <c r="O14" i="2" s="1"/>
  <c r="C90" i="2"/>
  <c r="C91" i="2"/>
  <c r="C92" i="2"/>
  <c r="C93" i="2"/>
  <c r="C94" i="2"/>
  <c r="C95" i="2"/>
  <c r="C96" i="2"/>
  <c r="C97" i="2"/>
  <c r="C98" i="2"/>
  <c r="C99" i="2"/>
  <c r="C100" i="2"/>
  <c r="C101" i="2"/>
  <c r="C102" i="2"/>
  <c r="C103" i="2"/>
  <c r="C104" i="2"/>
  <c r="C105" i="2"/>
  <c r="C106" i="2"/>
  <c r="C107" i="2"/>
  <c r="C89" i="2"/>
  <c r="B90" i="2"/>
  <c r="B91" i="2"/>
  <c r="B92" i="2"/>
  <c r="B93" i="2"/>
  <c r="B94" i="2"/>
  <c r="B95" i="2"/>
  <c r="B96" i="2"/>
  <c r="B97" i="2"/>
  <c r="B98" i="2"/>
  <c r="B99" i="2"/>
  <c r="B100" i="2"/>
  <c r="B101" i="2"/>
  <c r="B102" i="2"/>
  <c r="B103" i="2"/>
  <c r="B104" i="2"/>
  <c r="B105" i="2"/>
  <c r="B106" i="2"/>
  <c r="B107" i="2"/>
  <c r="B89" i="2"/>
  <c r="P17" i="2" l="1"/>
  <c r="Q17" i="2" s="1"/>
  <c r="R17" i="2" s="1"/>
  <c r="P14" i="2"/>
  <c r="Q14" i="2" s="1"/>
  <c r="R14" i="2" s="1"/>
  <c r="P13" i="2"/>
  <c r="Q13" i="2" s="1"/>
  <c r="R13" i="2" s="1"/>
  <c r="O12" i="2"/>
  <c r="P12" i="2" l="1"/>
  <c r="Q12" i="2" s="1"/>
  <c r="R12" i="2" s="1"/>
</calcChain>
</file>

<file path=xl/sharedStrings.xml><?xml version="1.0" encoding="utf-8"?>
<sst xmlns="http://schemas.openxmlformats.org/spreadsheetml/2006/main" count="249" uniqueCount="180">
  <si>
    <t>[kA]</t>
  </si>
  <si>
    <t>[ohm]</t>
  </si>
  <si>
    <t>Vsat- real&lt;(Eal/Ip( b)/Ik")</t>
  </si>
  <si>
    <t>Vsat-real (Icc-real)</t>
  </si>
  <si>
    <t>Relación Icc real / In</t>
  </si>
  <si>
    <t>Vsat-real (20 In)</t>
  </si>
  <si>
    <r>
      <t>Relación Eal/(I</t>
    </r>
    <r>
      <rPr>
        <b/>
        <sz val="5"/>
        <color theme="1"/>
        <rFont val="Arial"/>
        <family val="2"/>
      </rPr>
      <t>p(b)</t>
    </r>
    <r>
      <rPr>
        <b/>
        <sz val="7.5"/>
        <color theme="1"/>
        <rFont val="Arial"/>
        <family val="2"/>
      </rPr>
      <t>/Ik")</t>
    </r>
  </si>
  <si>
    <r>
      <t>Relación i</t>
    </r>
    <r>
      <rPr>
        <b/>
        <sz val="5"/>
        <color theme="1"/>
        <rFont val="Arial"/>
        <family val="2"/>
      </rPr>
      <t xml:space="preserve">p(b) </t>
    </r>
    <r>
      <rPr>
        <b/>
        <sz val="7.5"/>
        <color theme="1"/>
        <rFont val="Arial"/>
        <family val="2"/>
      </rPr>
      <t>/ Ik"</t>
    </r>
  </si>
  <si>
    <t>Tensión de saturación (Norma IEC) Eal (V)</t>
  </si>
  <si>
    <t>Factor de dimensionamiento para el régimen transitorio asignado (Ktd)</t>
  </si>
  <si>
    <t>Rr</t>
  </si>
  <si>
    <t>Rn</t>
  </si>
  <si>
    <t>Ri</t>
  </si>
  <si>
    <r>
      <t>Icc/Ip (K</t>
    </r>
    <r>
      <rPr>
        <b/>
        <sz val="5"/>
        <color theme="1"/>
        <rFont val="Arial"/>
        <family val="2"/>
      </rPr>
      <t>SSC</t>
    </r>
    <r>
      <rPr>
        <b/>
        <sz val="7.5"/>
        <color theme="1"/>
        <rFont val="Arial"/>
        <family val="2"/>
      </rPr>
      <t>)</t>
    </r>
  </si>
  <si>
    <t>Factor límite de precisión asignado (kn)</t>
  </si>
  <si>
    <t>NÚCLEO</t>
  </si>
  <si>
    <t>TI</t>
  </si>
  <si>
    <t>5P</t>
  </si>
  <si>
    <t>%</t>
  </si>
  <si>
    <t>Pr [VA]</t>
  </si>
  <si>
    <t>Pn [VA]</t>
  </si>
  <si>
    <t>Sec.</t>
  </si>
  <si>
    <t>Prim.</t>
  </si>
  <si>
    <t>Validación</t>
  </si>
  <si>
    <t>Factor límite de precisión real (kr)</t>
  </si>
  <si>
    <r>
      <t>Icc/Ip
 (K</t>
    </r>
    <r>
      <rPr>
        <b/>
        <sz val="5"/>
        <color theme="1"/>
        <rFont val="Arial"/>
        <family val="2"/>
      </rPr>
      <t>SSC</t>
    </r>
    <r>
      <rPr>
        <b/>
        <sz val="7.5"/>
        <color theme="1"/>
        <rFont val="Arial"/>
        <family val="2"/>
      </rPr>
      <t>)</t>
    </r>
  </si>
  <si>
    <t>Icc Térm.</t>
  </si>
  <si>
    <t>Cargabilidad</t>
  </si>
  <si>
    <t>Carga real (VA)</t>
  </si>
  <si>
    <t>Carga nominal</t>
  </si>
  <si>
    <t>Clase precisión</t>
  </si>
  <si>
    <t>In [A]</t>
  </si>
  <si>
    <t>10 AWG</t>
  </si>
  <si>
    <t>VA</t>
  </si>
  <si>
    <r>
      <t>R  (</t>
    </r>
    <r>
      <rPr>
        <sz val="7.5"/>
        <color theme="1"/>
        <rFont val="Symbol"/>
        <family val="1"/>
        <charset val="2"/>
      </rPr>
      <t>W</t>
    </r>
    <r>
      <rPr>
        <b/>
        <sz val="7.5"/>
        <color theme="1"/>
        <rFont val="Arial"/>
        <family val="2"/>
      </rPr>
      <t>/km)</t>
    </r>
  </si>
  <si>
    <t>Tipo</t>
  </si>
  <si>
    <t>L (m)</t>
  </si>
  <si>
    <t>Referencia</t>
  </si>
  <si>
    <t>VA Total</t>
  </si>
  <si>
    <t>Cable</t>
  </si>
  <si>
    <t>Borneras</t>
  </si>
  <si>
    <t>Equipos</t>
  </si>
  <si>
    <t>8 AWG</t>
  </si>
  <si>
    <t>0,5S</t>
  </si>
  <si>
    <t>ANEXO 1, CARGABILIDAD DE TRANSFORMADORES DE CORRIENTE 115 KV</t>
  </si>
  <si>
    <t>0,2S</t>
  </si>
  <si>
    <t xml:space="preserve">NOTA: </t>
  </si>
  <si>
    <t>Ip(b): Corriente de cortocircuito pico</t>
  </si>
  <si>
    <t>Ik": Corriente de cortocircuito inicial simétrica</t>
  </si>
  <si>
    <t>Relación Eal/(Ip(b)/Ik"): Relación proporcional al factor k, el cual a su vez, depende de la relación X/R del sistema.</t>
  </si>
  <si>
    <t>Eal: Tensión de saturación que se alcanzaría en el TC cuando se presenta una falla en la barra de la subestación.</t>
  </si>
  <si>
    <r>
      <t xml:space="preserve">Consumo debido a las pérdidas que se producen en las borneras terminales: </t>
    </r>
    <r>
      <rPr>
        <sz val="10"/>
        <color theme="1"/>
        <rFont val="Arial"/>
        <family val="2"/>
      </rPr>
      <t>Para estimar las pérdidas que se producen en las borneras terminales en los tableros de control y protección y los gabinetes concentradores de patio, se tomó como dato típico para la máxima caída de tensión a través de las conexiones:</t>
    </r>
  </si>
  <si>
    <t>mV</t>
  </si>
  <si>
    <t>Consumo máximo:</t>
  </si>
  <si>
    <t>Número de borneras:</t>
  </si>
  <si>
    <t>Consumo Borneras:</t>
  </si>
  <si>
    <t>Considerando borneras en el paso por el gabinete de agrupamiento y a la llegada de los gabinetes de control y protección.</t>
  </si>
  <si>
    <t>Ri: Resistencia interna del devanado del transformador</t>
  </si>
  <si>
    <r>
      <rPr>
        <sz val="10"/>
        <color theme="1"/>
        <rFont val="Symbol"/>
        <family val="1"/>
        <charset val="2"/>
      </rPr>
      <t>D</t>
    </r>
    <r>
      <rPr>
        <sz val="10"/>
        <color theme="1"/>
        <rFont val="Arial"/>
        <family val="2"/>
      </rPr>
      <t>vmáx =</t>
    </r>
  </si>
  <si>
    <t>NIVELES DE CORTOCIRCUITO</t>
  </si>
  <si>
    <t>Año</t>
  </si>
  <si>
    <t>Nivel de cortocircuito trifásico [kA]</t>
  </si>
  <si>
    <t>Nivel de cortocircuito monofásico [kA]</t>
  </si>
  <si>
    <t>Relación X/R</t>
  </si>
  <si>
    <t>De acuerdo con la norma IEC 60909-0 del 2001, la relación entre la corriente de cortocircuito inicial simétrica Ik" y la corriente de cortocircuito pico (dinámica) ip, para redes enmalladas es:</t>
  </si>
  <si>
    <t>Donde el factor k depende de la relación X/R, de acuerdo con la siguiente expresión:</t>
  </si>
  <si>
    <t>k=</t>
  </si>
  <si>
    <r>
      <t>i</t>
    </r>
    <r>
      <rPr>
        <sz val="8"/>
        <color theme="1"/>
        <rFont val="Calibri"/>
        <family val="2"/>
        <scheme val="minor"/>
      </rPr>
      <t>p(b)</t>
    </r>
    <r>
      <rPr>
        <sz val="11"/>
        <color theme="1"/>
        <rFont val="Calibri"/>
        <family val="2"/>
        <scheme val="minor"/>
      </rPr>
      <t>=</t>
    </r>
  </si>
  <si>
    <r>
      <t>i</t>
    </r>
    <r>
      <rPr>
        <sz val="8"/>
        <color theme="1"/>
        <rFont val="Calibri"/>
        <family val="2"/>
        <scheme val="minor"/>
      </rPr>
      <t>p(b)</t>
    </r>
    <r>
      <rPr>
        <sz val="11"/>
        <color theme="1"/>
        <rFont val="Calibri"/>
        <family val="2"/>
        <scheme val="minor"/>
      </rPr>
      <t>/Ik" =</t>
    </r>
  </si>
  <si>
    <t>Calibre AWG</t>
  </si>
  <si>
    <t>RESOLUCIÓN CREG 038/2014</t>
  </si>
  <si>
    <t>Tipo de puntos de medición</t>
  </si>
  <si>
    <t>Consumo o transferencia de energía, C, [MWh-mes]</t>
  </si>
  <si>
    <t>C &gt;= 15000</t>
  </si>
  <si>
    <t>15000 &gt; C &gt;= 500</t>
  </si>
  <si>
    <t>500 &gt; C &gt;= 50</t>
  </si>
  <si>
    <t>50 &gt; C &gt;= 5</t>
  </si>
  <si>
    <t>C &lt; 5</t>
  </si>
  <si>
    <t>Capacidad Instalada, CI, [MVA]</t>
  </si>
  <si>
    <t>CI &gt;= 30</t>
  </si>
  <si>
    <t>30 &gt; CI &gt;= 1</t>
  </si>
  <si>
    <t>1 &gt; CI &gt;= 0,1</t>
  </si>
  <si>
    <t>0,1 &gt; CI &gt;= 0,01</t>
  </si>
  <si>
    <t>CI &lt; 0,01</t>
  </si>
  <si>
    <t>Tabla 1. Clasificación de puntos de medición</t>
  </si>
  <si>
    <t>Tabla 2. Requisitos de exactitud para medidores y transformadores de medida</t>
  </si>
  <si>
    <t>2 y 3</t>
  </si>
  <si>
    <t>Índice de clase para medidores de energía activa</t>
  </si>
  <si>
    <t>1 ó 2</t>
  </si>
  <si>
    <t>2 ó 3</t>
  </si>
  <si>
    <t>Índice de clase para medidores de energía reactiva</t>
  </si>
  <si>
    <t>Clase de exactitud para transformadores de corriente</t>
  </si>
  <si>
    <t>Clase de exactitud para transformadores de tensión</t>
  </si>
  <si>
    <t>--</t>
  </si>
  <si>
    <t>NORMA TÉCNICA COLOMBIANA NTC 5019 - SELECCIÓN DE EQUIPOS PARA MEDICIÓN DE ENERGÍA ELÉCTRICA</t>
  </si>
  <si>
    <t>Numeral 6.4.1.3 Carga Nominal</t>
  </si>
  <si>
    <t>La carga nominal (Burden) del transformador de corriente debe seleccionarse de tal forma que la carga real del circuito secundario (incluyendo los cables de conexión del transformador al medidor) esté comprendido entre el 25% y el 100% de su valor.</t>
  </si>
  <si>
    <t>12 AWG</t>
  </si>
  <si>
    <t>Tabla 8. Propiedades de los conductores</t>
  </si>
  <si>
    <t>Calibre AWG  Kcmils</t>
  </si>
  <si>
    <t>Conductores</t>
  </si>
  <si>
    <t>Trenzados</t>
  </si>
  <si>
    <t>Cantidad</t>
  </si>
  <si>
    <t>sección transv.</t>
  </si>
  <si>
    <t>Diám. en mm</t>
  </si>
  <si>
    <t>Sección</t>
  </si>
  <si>
    <t>Todos</t>
  </si>
  <si>
    <t>Resistencia en c.c. a 75°C</t>
  </si>
  <si>
    <t>Cobre</t>
  </si>
  <si>
    <t>Aluminio</t>
  </si>
  <si>
    <t>Sin recubrir ohmios/km</t>
  </si>
  <si>
    <t>Recubierto ohmios/km</t>
  </si>
  <si>
    <t>ohmios/km</t>
  </si>
  <si>
    <t>La resistencia a la corriente alterna se calcula de acuerdo con:</t>
  </si>
  <si>
    <t>Dónde:</t>
  </si>
  <si>
    <t>Ys: es un factor debido al efecto piel</t>
  </si>
  <si>
    <t>Yp: es un factor debido al efecto de proximidad</t>
  </si>
  <si>
    <t>Donde:</t>
  </si>
  <si>
    <t>f: frecuencia del sistema en Hz</t>
  </si>
  <si>
    <t>R': Es la resistencia del conductor corregida a la temperatura de operación en Ohm/km</t>
  </si>
  <si>
    <t>Ks: 1.0 Para conductores redondos y conductores redondos compactos</t>
  </si>
  <si>
    <t>Ks: 0.435 Para conductor compacto segmental.</t>
  </si>
  <si>
    <t>Para cálculos prácticos es usada con mucha frecuencia la siguiente expresión:</t>
  </si>
  <si>
    <t>Temperatura del conductor °C</t>
  </si>
  <si>
    <t>Factores de corrección por temperatura para el cálculo de resistencia</t>
  </si>
  <si>
    <t>a: Coeficiente de temperatura del cobre a 20°C:</t>
  </si>
  <si>
    <t>a: Coeficiente de temperatura del aluminio a 20°C:</t>
  </si>
  <si>
    <t>dc: Diámetro del conductor</t>
  </si>
  <si>
    <t>s: Distancia entre centros de conductores</t>
  </si>
  <si>
    <t>Kp: Constante efecto de proximidad = 1</t>
  </si>
  <si>
    <t>Rca/Rcd</t>
  </si>
  <si>
    <t>Clase</t>
  </si>
  <si>
    <t>Supondré que la distancia entre centros de conductores es igual a un diámetro; es decir, la relación (dc/s)  es igual a 1</t>
  </si>
  <si>
    <r>
      <t>d</t>
    </r>
    <r>
      <rPr>
        <sz val="8"/>
        <color theme="1"/>
        <rFont val="Calibri"/>
        <family val="2"/>
        <scheme val="minor"/>
      </rPr>
      <t>c</t>
    </r>
    <r>
      <rPr>
        <sz val="11"/>
        <color theme="1"/>
        <rFont val="Calibri"/>
        <family val="2"/>
        <scheme val="minor"/>
      </rPr>
      <t>/s =</t>
    </r>
  </si>
  <si>
    <t>1/0</t>
  </si>
  <si>
    <t>2/0</t>
  </si>
  <si>
    <t>3/0</t>
  </si>
  <si>
    <t>4/0</t>
  </si>
  <si>
    <t>Rca [75°C]</t>
  </si>
  <si>
    <t>CABLE RECUBIERTO DE COBRE</t>
  </si>
  <si>
    <t>NTC 5019 SELECCIÓN DE EQUIPOS DE MEDICIÓN DE ENERGÍA ELÉCTRICA</t>
  </si>
  <si>
    <t>Subestación</t>
  </si>
  <si>
    <t>Ubicación</t>
  </si>
  <si>
    <t>Nivel de Tensión [kV]</t>
  </si>
  <si>
    <t>Capacidad Instalada [KVA]</t>
  </si>
  <si>
    <t>Corriente a plena carga [Ipc]</t>
  </si>
  <si>
    <t>Factor de Cargabilidad  [fc]</t>
  </si>
  <si>
    <t>Dosquebradas</t>
  </si>
  <si>
    <t>CORRIENTE PRIMARIA NOMINAL DEL CT [Ipn]</t>
  </si>
  <si>
    <t>0,8*In</t>
  </si>
  <si>
    <t>1,2*In</t>
  </si>
  <si>
    <t xml:space="preserve"> 1,0*In</t>
  </si>
  <si>
    <t>Potencia [KVA]</t>
  </si>
  <si>
    <t xml:space="preserve"> Ipc ≥ 80%Ipn</t>
  </si>
  <si>
    <t>Ipc≤ 120%Ipn</t>
  </si>
  <si>
    <t>Cumple la condición?</t>
  </si>
  <si>
    <t>Resistencia eléctrica AC
[75°C - Ohms/km]</t>
  </si>
  <si>
    <t>Tabla 301. Limites del error de tensión y el desplazamiento de fase para transformadores de tensión para medición.</t>
  </si>
  <si>
    <r>
      <t xml:space="preserve">Error de tensión (relación) </t>
    </r>
    <r>
      <rPr>
        <sz val="10"/>
        <rFont val="Calibri"/>
        <family val="2"/>
      </rPr>
      <t>ɛ</t>
    </r>
    <r>
      <rPr>
        <sz val="10"/>
        <rFont val="Arial"/>
        <family val="2"/>
      </rPr>
      <t xml:space="preserve">u </t>
    </r>
    <r>
      <rPr>
        <sz val="10"/>
        <rFont val="Calibri"/>
        <family val="2"/>
      </rPr>
      <t>±</t>
    </r>
    <r>
      <rPr>
        <sz val="10"/>
        <rFont val="Arial"/>
        <family val="2"/>
      </rPr>
      <t>%</t>
    </r>
  </si>
  <si>
    <r>
      <t xml:space="preserve">Desplazamiento de fase </t>
    </r>
    <r>
      <rPr>
        <sz val="10"/>
        <rFont val="Calibri"/>
        <family val="2"/>
      </rPr>
      <t>Δϕ</t>
    </r>
  </si>
  <si>
    <t>± minutos</t>
  </si>
  <si>
    <r>
      <rPr>
        <sz val="10"/>
        <rFont val="Calibri"/>
        <family val="2"/>
      </rPr>
      <t>±</t>
    </r>
    <r>
      <rPr>
        <sz val="10"/>
        <rFont val="Arial"/>
        <family val="2"/>
      </rPr>
      <t xml:space="preserve"> centiradianes</t>
    </r>
  </si>
  <si>
    <t>0.1</t>
  </si>
  <si>
    <t>0.2</t>
  </si>
  <si>
    <t>0.5</t>
  </si>
  <si>
    <t>1.0</t>
  </si>
  <si>
    <t>3.0</t>
  </si>
  <si>
    <t>0.15</t>
  </si>
  <si>
    <t>0.3</t>
  </si>
  <si>
    <t>0.6</t>
  </si>
  <si>
    <t>1.2</t>
  </si>
  <si>
    <t>No se especifica</t>
  </si>
  <si>
    <t>NOTA Cuando los transformadores tienen dos devanados secundarios separados se debe tener en cuenta su interdependencia mutua. Es necesario especificar un rango de potencia para cada devanado sometido a ensayo y cada uno debe satisfacer los requisitos de exactitud dentro de su rango con los devanados sin ensayar a caulquier carga desde cero hasta el valor nominal.
Si no se especifican los rangos de potencia, estos rangos para el devanado sometido a ensayo debe ser de 25% a 100% de la potencia nominal para cada devanado.
Si uno de los devanados no está sometido a carga más que ocasionalmente durante tiempos cortos o si se utiliza sólo como devanado de tensión residual se puede considerar insignificante su efecto sobre el otro devanado.</t>
  </si>
  <si>
    <t>Protección sobrecorriente de fases y tierra Siemens 7SJ6415</t>
  </si>
  <si>
    <t>IDQ, IAN</t>
  </si>
  <si>
    <t>Industrial DQ, AN</t>
  </si>
  <si>
    <t>SUBESTACIÓN DOSQUEBRADAS 33 KV</t>
  </si>
  <si>
    <t>TC Alimentación Bahías de Línea IDQ ó IAN, FASES A, B y C</t>
  </si>
  <si>
    <t>Equipo de Calidad de la potencia ION8650A</t>
  </si>
  <si>
    <t>Icc real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</si>
</sst>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0.00_);_(* \(#,##0.00\);_(* &quot;-&quot;??_);_(@_)"/>
    <numFmt numFmtId="165" formatCode="#,##0.0000"/>
    <numFmt numFmtId="166" formatCode="0.0000"/>
    <numFmt numFmtId="167" formatCode="0.000"/>
    <numFmt numFmtId="168" formatCode="#,##0.000"/>
    <numFmt numFmtId="169" formatCode="0.0"/>
    <numFmt numFmtId="170" formatCode="_(&quot;$&quot;* #,##0.00_);_(&quot;$&quot;* \(#,##0.00\);_(&quot;$&quot;* &quot;-&quot;??_);_(@_)"/>
    <numFmt numFmtId="171" formatCode="0.000000000000%"/>
    <numFmt numFmtId="172" formatCode="&quot;$&quot;#,##0_);[Red]\(&quot;$&quot;#,##0\)"/>
    <numFmt numFmtId="173" formatCode="_([$€-2]* #,##0.00_);_([$€-2]* \(#,##0.00\);_([$€-2]* &quot;-&quot;??_)"/>
    <numFmt numFmtId="174" formatCode="_ * #,##0.00_ ;_ * \-#,##0.00_ ;_ * &quot;-&quot;??_ ;_ @_ "/>
    <numFmt numFmtId="175" formatCode="_(* #,##0.0_);_(* \(#,##0.0\);_(* &quot;-&quot;??_);_(@_)"/>
    <numFmt numFmtId="176" formatCode="#,##0.0"/>
    <numFmt numFmtId="177" formatCode="0.000000000"/>
    <numFmt numFmtId="178" formatCode="0.000000E+00"/>
    <numFmt numFmtId="179" formatCode="_ * #,##0_ ;_ * \-#,##0_ ;_ * &quot;-&quot;??_ ;_ @_ "/>
    <numFmt numFmtId="180" formatCode="0.0%"/>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7.5"/>
      <color rgb="FF007F00"/>
      <name val="Arial"/>
      <family val="2"/>
    </font>
    <font>
      <sz val="7.5"/>
      <color theme="1"/>
      <name val="Arial"/>
      <family val="2"/>
    </font>
    <font>
      <b/>
      <sz val="7.5"/>
      <color theme="1"/>
      <name val="Arial"/>
      <family val="2"/>
    </font>
    <font>
      <b/>
      <sz val="5"/>
      <color theme="1"/>
      <name val="Arial"/>
      <family val="2"/>
    </font>
    <font>
      <sz val="7.5"/>
      <color theme="1"/>
      <name val="Symbol"/>
      <family val="1"/>
      <charset val="2"/>
    </font>
    <font>
      <sz val="10"/>
      <name val="Arial"/>
      <family val="2"/>
    </font>
    <font>
      <sz val="10"/>
      <color indexed="24"/>
      <name val="Geneva"/>
      <family val="2"/>
    </font>
    <font>
      <sz val="12"/>
      <name val="Times New Roman"/>
      <family val="1"/>
    </font>
    <font>
      <sz val="10"/>
      <name val="Helv"/>
    </font>
    <font>
      <sz val="10"/>
      <name val="MS Sans Serif"/>
      <family val="2"/>
    </font>
    <font>
      <b/>
      <sz val="10"/>
      <color indexed="24"/>
      <name val="Times New Roman"/>
      <family val="1"/>
    </font>
    <font>
      <sz val="18"/>
      <name val="Times New Roman"/>
      <family val="1"/>
    </font>
    <font>
      <sz val="8"/>
      <name val="Times New Roman"/>
      <family val="1"/>
    </font>
    <font>
      <b/>
      <sz val="10"/>
      <color theme="1"/>
      <name val="Arial"/>
      <family val="2"/>
    </font>
    <font>
      <sz val="10"/>
      <color theme="1"/>
      <name val="Arial"/>
      <family val="2"/>
    </font>
    <font>
      <sz val="10"/>
      <color theme="1"/>
      <name val="Calibri"/>
      <family val="2"/>
      <scheme val="minor"/>
    </font>
    <font>
      <sz val="10"/>
      <color theme="1"/>
      <name val="Symbol"/>
      <family val="1"/>
      <charset val="2"/>
    </font>
    <font>
      <sz val="8"/>
      <color theme="1"/>
      <name val="Calibri"/>
      <family val="2"/>
      <scheme val="minor"/>
    </font>
    <font>
      <b/>
      <i/>
      <sz val="11"/>
      <color theme="1"/>
      <name val="Calibri"/>
      <family val="2"/>
      <scheme val="minor"/>
    </font>
    <font>
      <b/>
      <sz val="10"/>
      <name val="Arial"/>
      <family val="2"/>
    </font>
    <font>
      <b/>
      <i/>
      <u/>
      <sz val="10"/>
      <name val="Arial"/>
      <family val="2"/>
    </font>
    <font>
      <sz val="10"/>
      <name val="Calibri"/>
      <family val="2"/>
    </font>
    <font>
      <sz val="8"/>
      <name val="Arial"/>
      <family val="2"/>
    </font>
  </fonts>
  <fills count="4">
    <fill>
      <patternFill patternType="none"/>
    </fill>
    <fill>
      <patternFill patternType="gray125"/>
    </fill>
    <fill>
      <patternFill patternType="solid">
        <fgColor theme="9" tint="0.59996337778862885"/>
        <bgColor indexed="64"/>
      </patternFill>
    </fill>
    <fill>
      <patternFill patternType="solid">
        <fgColor theme="9" tint="0.39994506668294322"/>
        <bgColor indexed="64"/>
      </patternFill>
    </fill>
  </fills>
  <borders count="17">
    <border>
      <left/>
      <right/>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style="thin">
        <color theme="9" tint="-0.24994659260841701"/>
      </right>
      <top/>
      <bottom style="thin">
        <color theme="9" tint="-0.24994659260841701"/>
      </bottom>
      <diagonal/>
    </border>
    <border>
      <left/>
      <right/>
      <top style="thin">
        <color theme="9" tint="-0.24994659260841701"/>
      </top>
      <bottom/>
      <diagonal/>
    </border>
    <border>
      <left/>
      <right style="thin">
        <color theme="9" tint="-0.24994659260841701"/>
      </right>
      <top style="thin">
        <color theme="9" tint="-0.24994659260841701"/>
      </top>
      <bottom/>
      <diagonal/>
    </border>
    <border>
      <left style="medium">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top style="thin">
        <color theme="9" tint="-0.24994659260841701"/>
      </top>
      <bottom style="medium">
        <color theme="9" tint="-0.24994659260841701"/>
      </bottom>
      <diagonal/>
    </border>
    <border>
      <left/>
      <right/>
      <top style="thin">
        <color theme="9" tint="-0.24994659260841701"/>
      </top>
      <bottom style="medium">
        <color theme="9" tint="-0.24994659260841701"/>
      </bottom>
      <diagonal/>
    </border>
    <border>
      <left/>
      <right style="medium">
        <color theme="9" tint="-0.24994659260841701"/>
      </right>
      <top style="thin">
        <color theme="9" tint="-0.24994659260841701"/>
      </top>
      <bottom style="medium">
        <color theme="9" tint="-0.24994659260841701"/>
      </bottom>
      <diagonal/>
    </border>
  </borders>
  <cellStyleXfs count="29">
    <xf numFmtId="0" fontId="0" fillId="0" borderId="0"/>
    <xf numFmtId="9" fontId="1" fillId="0" borderId="0" applyFont="0" applyFill="0" applyBorder="0" applyAlignment="0" applyProtection="0"/>
    <xf numFmtId="0" fontId="8" fillId="0" borderId="0"/>
    <xf numFmtId="170" fontId="8" fillId="0" borderId="0" applyFont="0" applyFill="0" applyBorder="0" applyAlignment="0" applyProtection="0"/>
    <xf numFmtId="0" fontId="8" fillId="0" borderId="0" applyFill="0" applyBorder="0" applyAlignment="0" applyProtection="0"/>
    <xf numFmtId="3" fontId="9" fillId="0" borderId="0" applyFont="0" applyFill="0" applyBorder="0" applyAlignment="0" applyProtection="0"/>
    <xf numFmtId="0" fontId="8" fillId="0" borderId="0" applyFont="0" applyFill="0" applyBorder="0" applyAlignment="0" applyProtection="0"/>
    <xf numFmtId="3" fontId="10" fillId="0" borderId="0" applyFont="0" applyFill="0" applyBorder="0" applyAlignment="0" applyProtection="0"/>
    <xf numFmtId="0" fontId="11" fillId="0" borderId="0"/>
    <xf numFmtId="0" fontId="8" fillId="0" borderId="0" applyFill="0" applyBorder="0" applyAlignment="0" applyProtection="0"/>
    <xf numFmtId="3" fontId="9"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0" fontId="10" fillId="0" borderId="0" applyFont="0" applyFill="0" applyBorder="0" applyAlignment="0" applyProtection="0"/>
    <xf numFmtId="172" fontId="12" fillId="0" borderId="0" applyFont="0" applyFill="0" applyBorder="0" applyAlignment="0" applyProtection="0"/>
    <xf numFmtId="173" fontId="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2" fontId="8" fillId="0" borderId="0" applyFont="0" applyFill="0" applyBorder="0" applyAlignment="0" applyProtection="0"/>
    <xf numFmtId="2" fontId="10"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174" fontId="8" fillId="0" borderId="0" applyFont="0" applyFill="0" applyBorder="0" applyAlignment="0" applyProtection="0"/>
    <xf numFmtId="164" fontId="8" fillId="0" borderId="0" applyFont="0" applyFill="0" applyBorder="0" applyAlignment="0" applyProtection="0"/>
    <xf numFmtId="0" fontId="8" fillId="0" borderId="0"/>
    <xf numFmtId="10" fontId="8" fillId="0" borderId="0" applyFill="0" applyBorder="0" applyAlignment="0" applyProtection="0"/>
    <xf numFmtId="175" fontId="8" fillId="0" borderId="0"/>
    <xf numFmtId="9" fontId="8" fillId="0" borderId="0" applyFont="0" applyFill="0" applyBorder="0" applyAlignment="0" applyProtection="0"/>
  </cellStyleXfs>
  <cellXfs count="150">
    <xf numFmtId="0" fontId="0" fillId="0" borderId="0" xfId="0"/>
    <xf numFmtId="165" fontId="0" fillId="0" borderId="0" xfId="0" applyNumberFormat="1"/>
    <xf numFmtId="0" fontId="2" fillId="0" borderId="0" xfId="0" applyFont="1"/>
    <xf numFmtId="0" fontId="5" fillId="0" borderId="0" xfId="0" applyFont="1" applyBorder="1" applyAlignment="1">
      <alignment horizontal="center" vertical="center" wrapText="1"/>
    </xf>
    <xf numFmtId="0" fontId="4" fillId="0" borderId="0" xfId="0" applyFont="1" applyBorder="1" applyAlignment="1">
      <alignment horizontal="center" vertical="center" wrapText="1"/>
    </xf>
    <xf numFmtId="165" fontId="4" fillId="0" borderId="0" xfId="0" applyNumberFormat="1" applyFont="1" applyBorder="1" applyAlignment="1">
      <alignment horizontal="center" vertical="center" wrapText="1"/>
    </xf>
    <xf numFmtId="10" fontId="4" fillId="0" borderId="0" xfId="1" applyNumberFormat="1" applyFont="1" applyBorder="1" applyAlignment="1">
      <alignment horizontal="center" vertical="center" wrapText="1"/>
    </xf>
    <xf numFmtId="167" fontId="4" fillId="0" borderId="0" xfId="0" applyNumberFormat="1" applyFont="1" applyBorder="1" applyAlignment="1">
      <alignment horizontal="center" vertical="center" wrapText="1"/>
    </xf>
    <xf numFmtId="2" fontId="4"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166" fontId="4" fillId="0" borderId="0" xfId="0" applyNumberFormat="1" applyFont="1" applyBorder="1" applyAlignment="1">
      <alignment horizontal="center" vertical="center" wrapText="1"/>
    </xf>
    <xf numFmtId="165" fontId="2" fillId="0" borderId="0" xfId="0" applyNumberFormat="1" applyFont="1"/>
    <xf numFmtId="0" fontId="17" fillId="0" borderId="0" xfId="0" applyFont="1" applyBorder="1" applyAlignment="1">
      <alignment horizontal="center" vertical="center" wrapText="1"/>
    </xf>
    <xf numFmtId="2" fontId="17" fillId="0" borderId="0" xfId="0" applyNumberFormat="1" applyFont="1" applyBorder="1" applyAlignment="1">
      <alignment horizontal="center" vertical="center" wrapText="1"/>
    </xf>
    <xf numFmtId="167" fontId="17" fillId="0" borderId="0" xfId="0" applyNumberFormat="1" applyFont="1" applyBorder="1" applyAlignment="1">
      <alignment horizontal="center" vertical="center" wrapText="1"/>
    </xf>
    <xf numFmtId="2" fontId="17" fillId="0" borderId="0" xfId="0" applyNumberFormat="1" applyFont="1" applyBorder="1" applyAlignment="1">
      <alignment horizontal="left" vertical="center"/>
    </xf>
    <xf numFmtId="0" fontId="16" fillId="0" borderId="0" xfId="0" applyFont="1" applyBorder="1" applyAlignment="1">
      <alignment horizontal="center" vertical="center" wrapText="1"/>
    </xf>
    <xf numFmtId="0" fontId="0" fillId="0" borderId="1" xfId="0" applyBorder="1" applyAlignment="1">
      <alignment horizontal="center"/>
    </xf>
    <xf numFmtId="167" fontId="0" fillId="0" borderId="1" xfId="0" applyNumberFormat="1" applyBorder="1" applyAlignment="1">
      <alignment horizontal="center"/>
    </xf>
    <xf numFmtId="0" fontId="0" fillId="3" borderId="1" xfId="0" applyFill="1" applyBorder="1" applyAlignment="1">
      <alignment horizontal="center" vertical="center"/>
    </xf>
    <xf numFmtId="0" fontId="21" fillId="0" borderId="0" xfId="0" applyFont="1"/>
    <xf numFmtId="2" fontId="0" fillId="0" borderId="1" xfId="0" applyNumberFormat="1" applyBorder="1" applyAlignment="1">
      <alignment horizontal="center"/>
    </xf>
    <xf numFmtId="0" fontId="0" fillId="3" borderId="1" xfId="0" applyFill="1" applyBorder="1"/>
    <xf numFmtId="0" fontId="0" fillId="0" borderId="0" xfId="0" applyAlignment="1">
      <alignment horizontal="center"/>
    </xf>
    <xf numFmtId="0" fontId="0" fillId="3" borderId="1" xfId="0" applyFill="1" applyBorder="1" applyAlignment="1">
      <alignment horizontal="center" wrapText="1"/>
    </xf>
    <xf numFmtId="0" fontId="0" fillId="0" borderId="1" xfId="0" applyBorder="1" applyAlignment="1">
      <alignment horizontal="center" vertical="center"/>
    </xf>
    <xf numFmtId="0" fontId="0" fillId="2" borderId="1" xfId="0" applyFill="1" applyBorder="1" applyAlignment="1">
      <alignment horizontal="center"/>
    </xf>
    <xf numFmtId="0" fontId="0" fillId="2" borderId="1" xfId="0" applyFill="1"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vertical="top" wrapText="1"/>
    </xf>
    <xf numFmtId="0" fontId="0" fillId="0" borderId="1" xfId="0" applyBorder="1" applyAlignment="1">
      <alignment horizontal="center" vertical="center" wrapText="1"/>
    </xf>
    <xf numFmtId="0" fontId="0" fillId="0" borderId="1" xfId="0" quotePrefix="1" applyBorder="1" applyAlignment="1">
      <alignment horizontal="center"/>
    </xf>
    <xf numFmtId="2" fontId="0" fillId="0" borderId="1" xfId="0" applyNumberFormat="1" applyBorder="1" applyAlignment="1">
      <alignment horizontal="center" vertical="top" wrapText="1"/>
    </xf>
    <xf numFmtId="0" fontId="0" fillId="3" borderId="1" xfId="0" applyFill="1" applyBorder="1" applyAlignment="1">
      <alignment horizontal="center" vertical="top" wrapText="1"/>
    </xf>
    <xf numFmtId="0" fontId="0" fillId="3" borderId="1" xfId="0" applyFill="1" applyBorder="1" applyAlignment="1">
      <alignment horizontal="center" vertical="center" wrapText="1"/>
    </xf>
    <xf numFmtId="0" fontId="0" fillId="2" borderId="1" xfId="0" applyFill="1" applyBorder="1" applyAlignment="1">
      <alignment horizontal="center" wrapText="1"/>
    </xf>
    <xf numFmtId="177" fontId="0" fillId="0" borderId="1" xfId="0" applyNumberFormat="1" applyBorder="1" applyAlignment="1">
      <alignment horizontal="center"/>
    </xf>
    <xf numFmtId="178" fontId="0" fillId="0" borderId="1" xfId="0" applyNumberFormat="1" applyBorder="1"/>
    <xf numFmtId="177" fontId="0" fillId="2" borderId="1" xfId="0" applyNumberFormat="1" applyFill="1" applyBorder="1" applyAlignment="1">
      <alignment horizontal="center"/>
    </xf>
    <xf numFmtId="0" fontId="0" fillId="0" borderId="0" xfId="0" applyBorder="1" applyAlignment="1">
      <alignment horizontal="center" vertical="center" wrapText="1"/>
    </xf>
    <xf numFmtId="0" fontId="0" fillId="0" borderId="0" xfId="0" applyBorder="1" applyAlignment="1">
      <alignment horizontal="center" wrapText="1"/>
    </xf>
    <xf numFmtId="0" fontId="0" fillId="0" borderId="0" xfId="0" applyBorder="1" applyAlignment="1">
      <alignment horizontal="center"/>
    </xf>
    <xf numFmtId="2" fontId="0" fillId="0" borderId="0" xfId="0" applyNumberFormat="1" applyBorder="1" applyAlignment="1">
      <alignment horizontal="center"/>
    </xf>
    <xf numFmtId="0" fontId="8" fillId="0" borderId="0" xfId="25"/>
    <xf numFmtId="0" fontId="22" fillId="0" borderId="0" xfId="25" applyFont="1" applyFill="1"/>
    <xf numFmtId="0" fontId="8" fillId="0" borderId="0" xfId="25" applyFill="1"/>
    <xf numFmtId="10" fontId="8" fillId="0" borderId="0" xfId="25" applyNumberFormat="1" applyFill="1"/>
    <xf numFmtId="0" fontId="8" fillId="0" borderId="0" xfId="25" applyFont="1" applyFill="1"/>
    <xf numFmtId="4" fontId="0" fillId="0" borderId="0" xfId="23" applyNumberFormat="1" applyFont="1" applyFill="1"/>
    <xf numFmtId="179" fontId="0" fillId="0" borderId="0" xfId="23" applyNumberFormat="1" applyFont="1" applyFill="1"/>
    <xf numFmtId="9" fontId="0" fillId="0" borderId="0" xfId="28" applyFont="1" applyFill="1"/>
    <xf numFmtId="176" fontId="8" fillId="0" borderId="0" xfId="25" applyNumberFormat="1" applyFill="1"/>
    <xf numFmtId="0" fontId="10" fillId="0" borderId="0" xfId="25" applyFont="1" applyFill="1"/>
    <xf numFmtId="0" fontId="8" fillId="0" borderId="1" xfId="25" applyBorder="1" applyAlignment="1">
      <alignment horizontal="center"/>
    </xf>
    <xf numFmtId="9" fontId="8" fillId="0" borderId="1" xfId="25" applyNumberFormat="1" applyBorder="1" applyAlignment="1">
      <alignment horizontal="center"/>
    </xf>
    <xf numFmtId="0" fontId="8" fillId="2" borderId="1" xfId="25" applyFill="1" applyBorder="1" applyAlignment="1">
      <alignment horizontal="center" vertical="center" wrapText="1"/>
    </xf>
    <xf numFmtId="0" fontId="8" fillId="2" borderId="1" xfId="25" applyFill="1" applyBorder="1" applyAlignment="1">
      <alignment horizontal="center" vertical="center"/>
    </xf>
    <xf numFmtId="0" fontId="23" fillId="0" borderId="0" xfId="25" applyFont="1"/>
    <xf numFmtId="180" fontId="8" fillId="0" borderId="1" xfId="1" applyNumberFormat="1" applyFont="1" applyBorder="1" applyAlignment="1">
      <alignment horizontal="center"/>
    </xf>
    <xf numFmtId="0" fontId="8" fillId="2" borderId="1" xfId="25" applyFill="1" applyBorder="1" applyAlignment="1">
      <alignment horizontal="center"/>
    </xf>
    <xf numFmtId="0" fontId="8" fillId="0" borderId="0" xfId="25" applyFill="1" applyBorder="1"/>
    <xf numFmtId="0" fontId="22" fillId="0" borderId="0" xfId="25" applyFont="1" applyFill="1" applyBorder="1" applyAlignment="1">
      <alignment horizontal="center"/>
    </xf>
    <xf numFmtId="0" fontId="8" fillId="0" borderId="0" xfId="25" applyFont="1" applyFill="1" applyBorder="1"/>
    <xf numFmtId="0" fontId="8" fillId="0" borderId="0" xfId="25" applyFont="1" applyFill="1" applyBorder="1" applyAlignment="1">
      <alignment horizontal="center"/>
    </xf>
    <xf numFmtId="0" fontId="8" fillId="0" borderId="0" xfId="25" applyFill="1" applyBorder="1" applyAlignment="1">
      <alignment horizontal="center"/>
    </xf>
    <xf numFmtId="1" fontId="22" fillId="0" borderId="0" xfId="25" applyNumberFormat="1" applyFont="1" applyFill="1" applyBorder="1" applyAlignment="1">
      <alignment horizontal="center"/>
    </xf>
    <xf numFmtId="9" fontId="0" fillId="0" borderId="0" xfId="28" applyFont="1" applyFill="1" applyBorder="1" applyAlignment="1">
      <alignment horizontal="center"/>
    </xf>
    <xf numFmtId="179" fontId="0" fillId="0" borderId="0" xfId="23" applyNumberFormat="1" applyFont="1" applyFill="1" applyBorder="1" applyAlignment="1">
      <alignment horizontal="center" vertical="center"/>
    </xf>
    <xf numFmtId="179" fontId="0" fillId="0" borderId="0" xfId="23" applyNumberFormat="1" applyFont="1" applyFill="1" applyBorder="1"/>
    <xf numFmtId="0" fontId="18" fillId="0" borderId="0" xfId="0" applyFont="1" applyAlignment="1">
      <alignment vertical="center" wrapText="1"/>
    </xf>
    <xf numFmtId="0" fontId="16" fillId="0" borderId="0" xfId="0" applyFont="1" applyBorder="1" applyAlignment="1">
      <alignment horizontal="left"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2" borderId="5" xfId="0" applyFill="1" applyBorder="1" applyAlignment="1">
      <alignment horizontal="center" vertical="center" wrapText="1"/>
    </xf>
    <xf numFmtId="0" fontId="0" fillId="0" borderId="1" xfId="0" applyBorder="1" applyAlignment="1">
      <alignment horizontal="center"/>
    </xf>
    <xf numFmtId="0" fontId="0" fillId="0" borderId="1" xfId="0" applyFill="1" applyBorder="1" applyAlignment="1">
      <alignment horizontal="center"/>
    </xf>
    <xf numFmtId="0" fontId="0" fillId="0" borderId="1" xfId="0" quotePrefix="1" applyFill="1" applyBorder="1" applyAlignment="1">
      <alignment horizontal="center"/>
    </xf>
    <xf numFmtId="0" fontId="22" fillId="0" borderId="0" xfId="25" applyFont="1"/>
    <xf numFmtId="0" fontId="8" fillId="0" borderId="12" xfId="25" applyBorder="1" applyAlignment="1">
      <alignment horizontal="center"/>
    </xf>
    <xf numFmtId="0" fontId="8" fillId="0" borderId="1" xfId="25" applyFill="1" applyBorder="1" applyAlignment="1">
      <alignment horizontal="center" vertical="center"/>
    </xf>
    <xf numFmtId="0" fontId="8" fillId="0" borderId="13" xfId="25" applyFill="1" applyBorder="1" applyAlignment="1">
      <alignment horizontal="center" vertical="center"/>
    </xf>
    <xf numFmtId="3" fontId="8" fillId="0" borderId="13" xfId="25" applyNumberFormat="1" applyFill="1" applyBorder="1" applyAlignment="1">
      <alignment horizontal="center" vertical="center"/>
    </xf>
    <xf numFmtId="0" fontId="24" fillId="2" borderId="1" xfId="25" applyFont="1" applyFill="1" applyBorder="1" applyAlignment="1">
      <alignment horizontal="center"/>
    </xf>
    <xf numFmtId="0" fontId="8" fillId="2" borderId="13" xfId="25" applyFill="1" applyBorder="1" applyAlignment="1">
      <alignment horizontal="center"/>
    </xf>
    <xf numFmtId="0" fontId="8" fillId="0" borderId="0" xfId="25" applyAlignment="1">
      <alignment horizontal="left"/>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2" fontId="17" fillId="0" borderId="1" xfId="0" applyNumberFormat="1" applyFont="1" applyBorder="1" applyAlignment="1">
      <alignment horizontal="left" vertical="center" wrapText="1"/>
    </xf>
    <xf numFmtId="0" fontId="5"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2" fontId="4"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69" fontId="4" fillId="0" borderId="1" xfId="0" applyNumberFormat="1" applyFont="1" applyBorder="1" applyAlignment="1">
      <alignment horizontal="center" vertical="center" wrapText="1"/>
    </xf>
    <xf numFmtId="166" fontId="8" fillId="0" borderId="1" xfId="25" applyNumberFormat="1" applyBorder="1" applyAlignment="1">
      <alignment horizontal="center"/>
    </xf>
    <xf numFmtId="0" fontId="0" fillId="0" borderId="1" xfId="0" applyBorder="1" applyAlignment="1">
      <alignment horizontal="center"/>
    </xf>
    <xf numFmtId="1" fontId="8" fillId="0" borderId="1" xfId="25" applyNumberFormat="1" applyBorder="1" applyAlignment="1">
      <alignment horizontal="center"/>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169" fontId="4" fillId="0" borderId="1" xfId="0" applyNumberFormat="1" applyFont="1" applyBorder="1" applyAlignment="1">
      <alignment horizontal="center" vertical="center" wrapText="1"/>
    </xf>
    <xf numFmtId="9" fontId="4" fillId="0" borderId="1" xfId="1" applyFont="1" applyBorder="1" applyAlignment="1">
      <alignment horizontal="center" vertical="center" wrapText="1"/>
    </xf>
    <xf numFmtId="167" fontId="4" fillId="0" borderId="1" xfId="0" applyNumberFormat="1" applyFont="1" applyBorder="1" applyAlignment="1">
      <alignment horizontal="center" vertical="center" wrapText="1"/>
    </xf>
    <xf numFmtId="168" fontId="4" fillId="0" borderId="1"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8" fillId="2" borderId="10" xfId="25" applyFill="1" applyBorder="1" applyAlignment="1">
      <alignment horizontal="center" vertical="center"/>
    </xf>
    <xf numFmtId="0" fontId="8" fillId="2" borderId="11" xfId="25" applyFill="1" applyBorder="1" applyAlignment="1">
      <alignment horizontal="center" vertical="center"/>
    </xf>
    <xf numFmtId="0" fontId="8" fillId="2" borderId="10" xfId="25" applyFill="1" applyBorder="1" applyAlignment="1">
      <alignment horizontal="center" vertical="center" wrapText="1"/>
    </xf>
    <xf numFmtId="0" fontId="8" fillId="2" borderId="1" xfId="25" applyFill="1" applyBorder="1" applyAlignment="1">
      <alignment horizontal="center" vertical="center" wrapText="1"/>
    </xf>
    <xf numFmtId="0" fontId="8" fillId="2" borderId="9" xfId="25" applyFill="1" applyBorder="1" applyAlignment="1">
      <alignment horizontal="center" vertical="center" wrapText="1"/>
    </xf>
    <xf numFmtId="0" fontId="8" fillId="2" borderId="12" xfId="25" applyFill="1" applyBorder="1" applyAlignment="1">
      <alignment horizontal="center" vertical="center" wrapText="1"/>
    </xf>
    <xf numFmtId="0" fontId="25" fillId="0" borderId="14" xfId="25" applyFont="1" applyBorder="1" applyAlignment="1">
      <alignment horizontal="left" wrapText="1"/>
    </xf>
    <xf numFmtId="0" fontId="25" fillId="0" borderId="15" xfId="25" applyFont="1" applyBorder="1" applyAlignment="1">
      <alignment horizontal="left" wrapText="1"/>
    </xf>
    <xf numFmtId="0" fontId="25" fillId="0" borderId="16" xfId="25" applyFont="1" applyBorder="1" applyAlignment="1">
      <alignment horizontal="left" wrapText="1"/>
    </xf>
    <xf numFmtId="0" fontId="8" fillId="2" borderId="2" xfId="25" applyFill="1" applyBorder="1" applyAlignment="1">
      <alignment horizontal="center" vertical="center" wrapText="1"/>
    </xf>
    <xf numFmtId="0" fontId="8" fillId="2" borderId="4" xfId="25" applyFill="1" applyBorder="1" applyAlignment="1">
      <alignment horizontal="center" vertical="center" wrapText="1"/>
    </xf>
    <xf numFmtId="0" fontId="8" fillId="2" borderId="3" xfId="25" applyFill="1" applyBorder="1" applyAlignment="1">
      <alignment horizontal="center" vertical="center" wrapText="1"/>
    </xf>
    <xf numFmtId="0" fontId="8" fillId="2" borderId="1" xfId="25" applyFill="1" applyBorder="1" applyAlignment="1">
      <alignment horizontal="center"/>
    </xf>
    <xf numFmtId="0" fontId="8" fillId="2" borderId="5" xfId="25" applyFill="1" applyBorder="1" applyAlignment="1">
      <alignment horizontal="center" vertical="center" wrapText="1"/>
    </xf>
    <xf numFmtId="0" fontId="8" fillId="2" borderId="6" xfId="25" applyFill="1" applyBorder="1" applyAlignment="1">
      <alignment horizontal="center" vertical="center" wrapText="1"/>
    </xf>
    <xf numFmtId="0" fontId="0" fillId="3" borderId="1" xfId="0" applyFill="1" applyBorder="1" applyAlignment="1">
      <alignment horizontal="center"/>
    </xf>
    <xf numFmtId="0" fontId="0" fillId="3" borderId="1" xfId="0" applyFill="1" applyBorder="1" applyAlignment="1">
      <alignment horizontal="center" vertical="center"/>
    </xf>
    <xf numFmtId="0" fontId="0" fillId="0" borderId="1" xfId="0" applyBorder="1" applyAlignment="1">
      <alignment horizontal="center" vertical="center" wrapText="1"/>
    </xf>
    <xf numFmtId="0" fontId="0" fillId="3" borderId="1" xfId="0" applyFill="1" applyBorder="1" applyAlignment="1">
      <alignment horizontal="center" wrapText="1"/>
    </xf>
    <xf numFmtId="0" fontId="0" fillId="3" borderId="2" xfId="0" applyFill="1" applyBorder="1" applyAlignment="1">
      <alignment horizontal="center"/>
    </xf>
    <xf numFmtId="0" fontId="0" fillId="3" borderId="3" xfId="0" applyFill="1" applyBorder="1" applyAlignment="1">
      <alignment horizontal="center"/>
    </xf>
    <xf numFmtId="0" fontId="0" fillId="3" borderId="1" xfId="0" applyFill="1" applyBorder="1" applyAlignment="1">
      <alignment horizontal="center" vertical="center" wrapText="1"/>
    </xf>
    <xf numFmtId="0" fontId="0" fillId="3" borderId="1" xfId="0" applyFill="1" applyBorder="1" applyAlignment="1">
      <alignment horizontal="center" vertical="top" wrapText="1"/>
    </xf>
    <xf numFmtId="0" fontId="0" fillId="0" borderId="1" xfId="0" applyBorder="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2" borderId="1" xfId="0" applyFont="1" applyFill="1" applyBorder="1" applyAlignment="1">
      <alignment horizontal="center" vertical="center" wrapText="1"/>
    </xf>
    <xf numFmtId="0" fontId="0" fillId="2" borderId="4" xfId="0" applyFill="1" applyBorder="1" applyAlignment="1">
      <alignment horizontal="center" wrapText="1"/>
    </xf>
    <xf numFmtId="0" fontId="0" fillId="2" borderId="3" xfId="0" applyFill="1" applyBorder="1" applyAlignment="1">
      <alignment horizontal="center" wrapText="1"/>
    </xf>
    <xf numFmtId="0" fontId="5" fillId="0" borderId="1" xfId="0" applyFont="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Alignment="1">
      <alignment vertical="center" wrapText="1"/>
    </xf>
    <xf numFmtId="0" fontId="17" fillId="0" borderId="0" xfId="0" applyFont="1" applyBorder="1" applyAlignment="1">
      <alignment horizontal="left" vertical="center" wrapText="1"/>
    </xf>
    <xf numFmtId="0" fontId="0" fillId="0" borderId="4" xfId="0" applyBorder="1" applyAlignment="1">
      <alignment horizontal="center"/>
    </xf>
    <xf numFmtId="0" fontId="0" fillId="0" borderId="3" xfId="0" applyBorder="1" applyAlignment="1">
      <alignment horizontal="center"/>
    </xf>
    <xf numFmtId="0" fontId="0" fillId="2" borderId="7" xfId="0" applyFill="1" applyBorder="1" applyAlignment="1">
      <alignment horizontal="center" wrapText="1"/>
    </xf>
    <xf numFmtId="0" fontId="0" fillId="2" borderId="8" xfId="0" applyFill="1" applyBorder="1" applyAlignment="1">
      <alignment horizontal="center" wrapText="1"/>
    </xf>
    <xf numFmtId="0" fontId="0" fillId="0" borderId="1" xfId="0" applyFill="1" applyBorder="1" applyAlignment="1">
      <alignment horizontal="center"/>
    </xf>
    <xf numFmtId="0" fontId="0" fillId="0" borderId="1" xfId="0" applyBorder="1" applyAlignment="1">
      <alignment horizontal="center"/>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0" borderId="2" xfId="0" applyFill="1" applyBorder="1" applyAlignment="1">
      <alignment horizontal="center"/>
    </xf>
    <xf numFmtId="0" fontId="0" fillId="0" borderId="3" xfId="0" applyFill="1" applyBorder="1" applyAlignment="1">
      <alignment horizontal="center"/>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cellXfs>
  <cellStyles count="29">
    <cellStyle name="_x000d__x000a_JournalTemplate=C:\COMFO\CTALK\JOURSTD.TPL_x000d__x000a_LbStateAddress=3 3 0 251 1 89 2 311_x000d__x000a_LbStateJou" xfId="2"/>
    <cellStyle name="_x0001__x0004__x0001_” " xfId="3"/>
    <cellStyle name="Comma" xfId="4"/>
    <cellStyle name="Comma [0]" xfId="5"/>
    <cellStyle name="Comma_DAT3002E_E" xfId="6"/>
    <cellStyle name="Comma0" xfId="7"/>
    <cellStyle name="Curren - Estilo3" xfId="8"/>
    <cellStyle name="Currency" xfId="9"/>
    <cellStyle name="Currency [0]" xfId="10"/>
    <cellStyle name="Currency_DAT3002E_E" xfId="11"/>
    <cellStyle name="Currency0" xfId="12"/>
    <cellStyle name="Date" xfId="13"/>
    <cellStyle name="Estilo 1" xfId="14"/>
    <cellStyle name="Euro" xfId="15"/>
    <cellStyle name="F3" xfId="16"/>
    <cellStyle name="F7" xfId="17"/>
    <cellStyle name="F8" xfId="18"/>
    <cellStyle name="Factor" xfId="19"/>
    <cellStyle name="Fixed" xfId="20"/>
    <cellStyle name="Heading 1" xfId="21"/>
    <cellStyle name="Heading 2" xfId="22"/>
    <cellStyle name="Millares 2" xfId="23"/>
    <cellStyle name="Millares 3" xfId="24"/>
    <cellStyle name="Normal" xfId="0" builtinId="0"/>
    <cellStyle name="Normal 2" xfId="25"/>
    <cellStyle name="Percent" xfId="26"/>
    <cellStyle name="Porcentaje" xfId="1" builtinId="5"/>
    <cellStyle name="Porcentaje 2" xfId="28"/>
    <cellStyle name="Unidades" xfId="27"/>
  </cellStyles>
  <dxfs count="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5</xdr:col>
      <xdr:colOff>0</xdr:colOff>
      <xdr:row>9</xdr:row>
      <xdr:rowOff>57149</xdr:rowOff>
    </xdr:from>
    <xdr:to>
      <xdr:col>13</xdr:col>
      <xdr:colOff>123825</xdr:colOff>
      <xdr:row>39</xdr:row>
      <xdr:rowOff>28575</xdr:rowOff>
    </xdr:to>
    <xdr:grpSp>
      <xdr:nvGrpSpPr>
        <xdr:cNvPr id="2" name="1 Grupo"/>
        <xdr:cNvGrpSpPr/>
      </xdr:nvGrpSpPr>
      <xdr:grpSpPr>
        <a:xfrm>
          <a:off x="5257800" y="1809749"/>
          <a:ext cx="5934075" cy="5000626"/>
          <a:chOff x="6705600" y="219074"/>
          <a:chExt cx="10467975" cy="8648702"/>
        </a:xfrm>
      </xdr:grpSpPr>
      <xdr:grpSp>
        <xdr:nvGrpSpPr>
          <xdr:cNvPr id="3" name="2 Grupo"/>
          <xdr:cNvGrpSpPr/>
        </xdr:nvGrpSpPr>
        <xdr:grpSpPr>
          <a:xfrm>
            <a:off x="6705600" y="219074"/>
            <a:ext cx="10467975" cy="7286627"/>
            <a:chOff x="6705600" y="219074"/>
            <a:chExt cx="10467975" cy="7286627"/>
          </a:xfrm>
        </xdr:grpSpPr>
        <xdr:pic>
          <xdr:nvPicPr>
            <xdr:cNvPr id="5" name="4 Imagen"/>
            <xdr:cNvPicPr>
              <a:picLocks noChangeAspect="1"/>
            </xdr:cNvPicPr>
          </xdr:nvPicPr>
          <xdr:blipFill rotWithShape="1">
            <a:blip xmlns:r="http://schemas.openxmlformats.org/officeDocument/2006/relationships" r:embed="rId1"/>
            <a:srcRect l="14130" t="32426" r="5698" b="46608"/>
            <a:stretch/>
          </xdr:blipFill>
          <xdr:spPr>
            <a:xfrm>
              <a:off x="6705600" y="219074"/>
              <a:ext cx="10429875" cy="1533526"/>
            </a:xfrm>
            <a:prstGeom prst="rect">
              <a:avLst/>
            </a:prstGeom>
          </xdr:spPr>
        </xdr:pic>
        <xdr:pic>
          <xdr:nvPicPr>
            <xdr:cNvPr id="6" name="5 Imagen"/>
            <xdr:cNvPicPr>
              <a:picLocks noChangeAspect="1"/>
            </xdr:cNvPicPr>
          </xdr:nvPicPr>
          <xdr:blipFill rotWithShape="1">
            <a:blip xmlns:r="http://schemas.openxmlformats.org/officeDocument/2006/relationships" r:embed="rId2"/>
            <a:srcRect l="13765" t="11851" r="5770" b="8582"/>
            <a:stretch/>
          </xdr:blipFill>
          <xdr:spPr>
            <a:xfrm>
              <a:off x="6705601" y="1685925"/>
              <a:ext cx="10467974" cy="5819776"/>
            </a:xfrm>
            <a:prstGeom prst="rect">
              <a:avLst/>
            </a:prstGeom>
          </xdr:spPr>
        </xdr:pic>
      </xdr:grpSp>
      <xdr:pic>
        <xdr:nvPicPr>
          <xdr:cNvPr id="4" name="3 Imagen"/>
          <xdr:cNvPicPr>
            <a:picLocks noChangeAspect="1"/>
          </xdr:cNvPicPr>
        </xdr:nvPicPr>
        <xdr:blipFill rotWithShape="1">
          <a:blip xmlns:r="http://schemas.openxmlformats.org/officeDocument/2006/relationships" r:embed="rId3"/>
          <a:srcRect l="17864" t="48053" r="6869" b="33325"/>
          <a:stretch/>
        </xdr:blipFill>
        <xdr:spPr>
          <a:xfrm>
            <a:off x="7248526" y="7505700"/>
            <a:ext cx="9791700" cy="1362076"/>
          </a:xfrm>
          <a:prstGeom prst="rect">
            <a:avLst/>
          </a:prstGeom>
        </xdr:spPr>
      </xdr:pic>
    </xdr:grpSp>
    <xdr:clientData/>
  </xdr:twoCellAnchor>
  <xdr:twoCellAnchor>
    <xdr:from>
      <xdr:col>0</xdr:col>
      <xdr:colOff>0</xdr:colOff>
      <xdr:row>13</xdr:row>
      <xdr:rowOff>66674</xdr:rowOff>
    </xdr:from>
    <xdr:to>
      <xdr:col>4</xdr:col>
      <xdr:colOff>838200</xdr:colOff>
      <xdr:row>38</xdr:row>
      <xdr:rowOff>142875</xdr:rowOff>
    </xdr:to>
    <xdr:grpSp>
      <xdr:nvGrpSpPr>
        <xdr:cNvPr id="7" name="6 Grupo"/>
        <xdr:cNvGrpSpPr/>
      </xdr:nvGrpSpPr>
      <xdr:grpSpPr>
        <a:xfrm>
          <a:off x="0" y="2466974"/>
          <a:ext cx="5257800" cy="4295776"/>
          <a:chOff x="1066800" y="6276974"/>
          <a:chExt cx="10839450" cy="7410451"/>
        </a:xfrm>
      </xdr:grpSpPr>
      <xdr:grpSp>
        <xdr:nvGrpSpPr>
          <xdr:cNvPr id="8" name="7 Grupo"/>
          <xdr:cNvGrpSpPr/>
        </xdr:nvGrpSpPr>
        <xdr:grpSpPr>
          <a:xfrm>
            <a:off x="1066800" y="6276974"/>
            <a:ext cx="10563225" cy="6200776"/>
            <a:chOff x="1066800" y="6276974"/>
            <a:chExt cx="10563225" cy="6200776"/>
          </a:xfrm>
        </xdr:grpSpPr>
        <xdr:pic>
          <xdr:nvPicPr>
            <xdr:cNvPr id="10" name="9 Imagen"/>
            <xdr:cNvPicPr>
              <a:picLocks noChangeAspect="1"/>
            </xdr:cNvPicPr>
          </xdr:nvPicPr>
          <xdr:blipFill rotWithShape="1">
            <a:blip xmlns:r="http://schemas.openxmlformats.org/officeDocument/2006/relationships" r:embed="rId4"/>
            <a:srcRect l="12665" t="28259" r="8115" b="54551"/>
            <a:stretch/>
          </xdr:blipFill>
          <xdr:spPr>
            <a:xfrm>
              <a:off x="1123950" y="6276974"/>
              <a:ext cx="10306050" cy="1257301"/>
            </a:xfrm>
            <a:prstGeom prst="rect">
              <a:avLst/>
            </a:prstGeom>
          </xdr:spPr>
        </xdr:pic>
        <xdr:pic>
          <xdr:nvPicPr>
            <xdr:cNvPr id="11" name="10 Imagen"/>
            <xdr:cNvPicPr>
              <a:picLocks noChangeAspect="1"/>
            </xdr:cNvPicPr>
          </xdr:nvPicPr>
          <xdr:blipFill rotWithShape="1">
            <a:blip xmlns:r="http://schemas.openxmlformats.org/officeDocument/2006/relationships" r:embed="rId5"/>
            <a:srcRect l="12447" t="11590" r="6358" b="19391"/>
            <a:stretch/>
          </xdr:blipFill>
          <xdr:spPr>
            <a:xfrm>
              <a:off x="1066800" y="7429499"/>
              <a:ext cx="10563225" cy="5048251"/>
            </a:xfrm>
            <a:prstGeom prst="rect">
              <a:avLst/>
            </a:prstGeom>
          </xdr:spPr>
        </xdr:pic>
      </xdr:grpSp>
      <xdr:pic>
        <xdr:nvPicPr>
          <xdr:cNvPr id="9" name="8 Imagen"/>
          <xdr:cNvPicPr>
            <a:picLocks noChangeAspect="1"/>
          </xdr:cNvPicPr>
        </xdr:nvPicPr>
        <xdr:blipFill rotWithShape="1">
          <a:blip xmlns:r="http://schemas.openxmlformats.org/officeDocument/2006/relationships" r:embed="rId6">
            <a:duotone>
              <a:prstClr val="black"/>
              <a:schemeClr val="accent5">
                <a:tint val="45000"/>
                <a:satMod val="400000"/>
              </a:schemeClr>
            </a:duotone>
          </a:blip>
          <a:srcRect l="13252" t="31124" r="4307" b="51166"/>
          <a:stretch/>
        </xdr:blipFill>
        <xdr:spPr>
          <a:xfrm>
            <a:off x="1181100" y="12392024"/>
            <a:ext cx="10725150" cy="1295401"/>
          </a:xfrm>
          <a:prstGeom prst="rect">
            <a:avLst/>
          </a:prstGeom>
          <a:noFill/>
          <a:ln w="19050">
            <a:solidFill>
              <a:srgbClr val="FF0000"/>
            </a:solidFill>
          </a:ln>
        </xdr:spPr>
      </xdr:pic>
    </xdr:grpSp>
    <xdr:clientData/>
  </xdr:twoCellAnchor>
  <xdr:twoCellAnchor editAs="oneCell">
    <xdr:from>
      <xdr:col>2</xdr:col>
      <xdr:colOff>85724</xdr:colOff>
      <xdr:row>12</xdr:row>
      <xdr:rowOff>95251</xdr:rowOff>
    </xdr:from>
    <xdr:to>
      <xdr:col>3</xdr:col>
      <xdr:colOff>962024</xdr:colOff>
      <xdr:row>14</xdr:row>
      <xdr:rowOff>107236</xdr:rowOff>
    </xdr:to>
    <xdr:pic>
      <xdr:nvPicPr>
        <xdr:cNvPr id="12" name="11 Imagen"/>
        <xdr:cNvPicPr>
          <a:picLocks noChangeAspect="1"/>
        </xdr:cNvPicPr>
      </xdr:nvPicPr>
      <xdr:blipFill rotWithShape="1">
        <a:blip xmlns:r="http://schemas.openxmlformats.org/officeDocument/2006/relationships" r:embed="rId7"/>
        <a:srcRect l="48616" t="44928" r="31543" b="48691"/>
        <a:stretch/>
      </xdr:blipFill>
      <xdr:spPr>
        <a:xfrm>
          <a:off x="2533649" y="4276726"/>
          <a:ext cx="1857375" cy="33583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266700</xdr:colOff>
      <xdr:row>4</xdr:row>
      <xdr:rowOff>71437</xdr:rowOff>
    </xdr:from>
    <xdr:ext cx="336182" cy="175369"/>
    <mc:AlternateContent xmlns:mc="http://schemas.openxmlformats.org/markup-compatibility/2006" xmlns:a14="http://schemas.microsoft.com/office/drawing/2010/main">
      <mc:Choice Requires="a14">
        <xdr:sp macro="" textlink="">
          <xdr:nvSpPr>
            <xdr:cNvPr id="2" name="CuadroTexto 1"/>
            <xdr:cNvSpPr txBox="1"/>
          </xdr:nvSpPr>
          <xdr:spPr>
            <a:xfrm>
              <a:off x="1209675" y="833437"/>
              <a:ext cx="336182"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a:rPr lang="es-CO" sz="1100" b="0" i="1">
                            <a:latin typeface="Cambria Math" panose="02040503050406030204" pitchFamily="18" charset="0"/>
                          </a:rPr>
                          <m:t>𝑚𝑚</m:t>
                        </m:r>
                      </m:e>
                      <m:sup>
                        <m:r>
                          <a:rPr lang="es-CO" sz="1100" b="0" i="1">
                            <a:latin typeface="Cambria Math" panose="02040503050406030204" pitchFamily="18" charset="0"/>
                          </a:rPr>
                          <m:t>2</m:t>
                        </m:r>
                      </m:sup>
                    </m:sSup>
                  </m:oMath>
                </m:oMathPara>
              </a14:m>
              <a:endParaRPr lang="es-CO" sz="1100"/>
            </a:p>
          </xdr:txBody>
        </xdr:sp>
      </mc:Choice>
      <mc:Fallback xmlns="">
        <xdr:sp macro="" textlink="">
          <xdr:nvSpPr>
            <xdr:cNvPr id="2" name="CuadroTexto 1"/>
            <xdr:cNvSpPr txBox="1"/>
          </xdr:nvSpPr>
          <xdr:spPr>
            <a:xfrm>
              <a:off x="1209675" y="833437"/>
              <a:ext cx="336182"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i="0">
                  <a:latin typeface="Cambria Math" panose="02040503050406030204" pitchFamily="18" charset="0"/>
                </a:rPr>
                <a:t>〖</a:t>
              </a:r>
              <a:r>
                <a:rPr lang="es-CO" sz="1100" b="0" i="0">
                  <a:latin typeface="Cambria Math" panose="02040503050406030204" pitchFamily="18" charset="0"/>
                </a:rPr>
                <a:t>𝑚𝑚〗^2</a:t>
              </a:r>
              <a:endParaRPr lang="es-CO" sz="1100"/>
            </a:p>
          </xdr:txBody>
        </xdr:sp>
      </mc:Fallback>
    </mc:AlternateContent>
    <xdr:clientData/>
  </xdr:oneCellAnchor>
  <xdr:oneCellAnchor>
    <xdr:from>
      <xdr:col>5</xdr:col>
      <xdr:colOff>219075</xdr:colOff>
      <xdr:row>4</xdr:row>
      <xdr:rowOff>171450</xdr:rowOff>
    </xdr:from>
    <xdr:ext cx="336182" cy="175369"/>
    <mc:AlternateContent xmlns:mc="http://schemas.openxmlformats.org/markup-compatibility/2006" xmlns:a14="http://schemas.microsoft.com/office/drawing/2010/main">
      <mc:Choice Requires="a14">
        <xdr:sp macro="" textlink="">
          <xdr:nvSpPr>
            <xdr:cNvPr id="3" name="CuadroTexto 2"/>
            <xdr:cNvSpPr txBox="1"/>
          </xdr:nvSpPr>
          <xdr:spPr>
            <a:xfrm>
              <a:off x="4067175" y="933450"/>
              <a:ext cx="336182"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a:rPr lang="es-CO" sz="1100" b="0" i="1">
                            <a:latin typeface="Cambria Math" panose="02040503050406030204" pitchFamily="18" charset="0"/>
                          </a:rPr>
                          <m:t>𝑚𝑚</m:t>
                        </m:r>
                      </m:e>
                      <m:sup>
                        <m:r>
                          <a:rPr lang="es-CO" sz="1100" b="0" i="1">
                            <a:latin typeface="Cambria Math" panose="02040503050406030204" pitchFamily="18" charset="0"/>
                          </a:rPr>
                          <m:t>2</m:t>
                        </m:r>
                      </m:sup>
                    </m:sSup>
                  </m:oMath>
                </m:oMathPara>
              </a14:m>
              <a:endParaRPr lang="es-CO" sz="1100"/>
            </a:p>
          </xdr:txBody>
        </xdr:sp>
      </mc:Choice>
      <mc:Fallback xmlns="">
        <xdr:sp macro="" textlink="">
          <xdr:nvSpPr>
            <xdr:cNvPr id="3" name="CuadroTexto 2"/>
            <xdr:cNvSpPr txBox="1"/>
          </xdr:nvSpPr>
          <xdr:spPr>
            <a:xfrm>
              <a:off x="4067175" y="933450"/>
              <a:ext cx="336182"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latin typeface="Cambria Math" panose="02040503050406030204" pitchFamily="18" charset="0"/>
                </a:rPr>
                <a:t>〖</a:t>
              </a:r>
              <a:r>
                <a:rPr lang="es-CO" sz="1100" b="0" i="0">
                  <a:latin typeface="Cambria Math" panose="02040503050406030204" pitchFamily="18" charset="0"/>
                </a:rPr>
                <a:t>𝑚𝑚〗^2</a:t>
              </a:r>
              <a:endParaRPr lang="es-CO" sz="1100"/>
            </a:p>
          </xdr:txBody>
        </xdr:sp>
      </mc:Fallback>
    </mc:AlternateContent>
    <xdr:clientData/>
  </xdr:oneCellAnchor>
  <xdr:twoCellAnchor>
    <xdr:from>
      <xdr:col>3</xdr:col>
      <xdr:colOff>28575</xdr:colOff>
      <xdr:row>43</xdr:row>
      <xdr:rowOff>28575</xdr:rowOff>
    </xdr:from>
    <xdr:to>
      <xdr:col>5</xdr:col>
      <xdr:colOff>209550</xdr:colOff>
      <xdr:row>44</xdr:row>
      <xdr:rowOff>161925</xdr:rowOff>
    </xdr:to>
    <xdr:pic>
      <xdr:nvPicPr>
        <xdr:cNvPr id="4" name="Imagen 3"/>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14575" y="2886075"/>
          <a:ext cx="174307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xdr:colOff>
      <xdr:row>49</xdr:row>
      <xdr:rowOff>0</xdr:rowOff>
    </xdr:from>
    <xdr:to>
      <xdr:col>4</xdr:col>
      <xdr:colOff>466725</xdr:colOff>
      <xdr:row>51</xdr:row>
      <xdr:rowOff>19050</xdr:rowOff>
    </xdr:to>
    <xdr:pic>
      <xdr:nvPicPr>
        <xdr:cNvPr id="5" name="Imagen 4"/>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33625" y="4000500"/>
          <a:ext cx="121920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xdr:colOff>
      <xdr:row>52</xdr:row>
      <xdr:rowOff>47625</xdr:rowOff>
    </xdr:from>
    <xdr:to>
      <xdr:col>5</xdr:col>
      <xdr:colOff>76200</xdr:colOff>
      <xdr:row>54</xdr:row>
      <xdr:rowOff>0</xdr:rowOff>
    </xdr:to>
    <xdr:pic>
      <xdr:nvPicPr>
        <xdr:cNvPr id="6" name="Imagen 5"/>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33625" y="4619625"/>
          <a:ext cx="15906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64</xdr:row>
      <xdr:rowOff>9525</xdr:rowOff>
    </xdr:from>
    <xdr:to>
      <xdr:col>4</xdr:col>
      <xdr:colOff>695325</xdr:colOff>
      <xdr:row>65</xdr:row>
      <xdr:rowOff>0</xdr:rowOff>
    </xdr:to>
    <xdr:pic>
      <xdr:nvPicPr>
        <xdr:cNvPr id="7" name="Imagen 6"/>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14575" y="6867525"/>
          <a:ext cx="146685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19050</xdr:colOff>
      <xdr:row>86</xdr:row>
      <xdr:rowOff>14287</xdr:rowOff>
    </xdr:from>
    <xdr:ext cx="1613583" cy="174984"/>
    <mc:AlternateContent xmlns:mc="http://schemas.openxmlformats.org/markup-compatibility/2006" xmlns:a14="http://schemas.microsoft.com/office/drawing/2010/main">
      <mc:Choice Requires="a14">
        <xdr:sp macro="" textlink="">
          <xdr:nvSpPr>
            <xdr:cNvPr id="8" name="CuadroTexto 7"/>
            <xdr:cNvSpPr txBox="1"/>
          </xdr:nvSpPr>
          <xdr:spPr>
            <a:xfrm>
              <a:off x="847725" y="8205787"/>
              <a:ext cx="1613583" cy="174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d>
                          <m:dPr>
                            <m:ctrlPr>
                              <a:rPr lang="es-CO" sz="1100" i="1">
                                <a:latin typeface="Cambria Math" panose="02040503050406030204" pitchFamily="18" charset="0"/>
                              </a:rPr>
                            </m:ctrlPr>
                          </m:dPr>
                          <m:e>
                            <m:r>
                              <a:rPr lang="es-CO" sz="1100" b="0" i="1">
                                <a:latin typeface="Cambria Math" panose="02040503050406030204" pitchFamily="18" charset="0"/>
                              </a:rPr>
                              <m:t>𝐹𝑎𝑐𝑡𝑜𝑟</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𝑐𝑜𝑟𝑟𝑒𝑐𝑐𝑖</m:t>
                            </m:r>
                            <m:r>
                              <a:rPr lang="es-CO" sz="1100" b="0" i="1">
                                <a:latin typeface="Cambria Math" panose="02040503050406030204" pitchFamily="18" charset="0"/>
                              </a:rPr>
                              <m:t>ó</m:t>
                            </m:r>
                            <m:r>
                              <a:rPr lang="es-CO" sz="1100" b="0" i="1">
                                <a:latin typeface="Cambria Math" panose="02040503050406030204" pitchFamily="18" charset="0"/>
                              </a:rPr>
                              <m:t>𝑛</m:t>
                            </m:r>
                          </m:e>
                        </m:d>
                      </m:e>
                      <m:sup>
                        <m:r>
                          <a:rPr lang="es-CO" sz="1100" b="0" i="1">
                            <a:latin typeface="Cambria Math" panose="02040503050406030204" pitchFamily="18" charset="0"/>
                          </a:rPr>
                          <m:t>−1</m:t>
                        </m:r>
                      </m:sup>
                    </m:sSup>
                  </m:oMath>
                </m:oMathPara>
              </a14:m>
              <a:endParaRPr lang="es-CO" sz="1100"/>
            </a:p>
          </xdr:txBody>
        </xdr:sp>
      </mc:Choice>
      <mc:Fallback xmlns="">
        <xdr:sp macro="" textlink="">
          <xdr:nvSpPr>
            <xdr:cNvPr id="8" name="CuadroTexto 7"/>
            <xdr:cNvSpPr txBox="1"/>
          </xdr:nvSpPr>
          <xdr:spPr>
            <a:xfrm>
              <a:off x="847725" y="8205787"/>
              <a:ext cx="1613583" cy="174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latin typeface="Cambria Math" panose="02040503050406030204" pitchFamily="18" charset="0"/>
                </a:rPr>
                <a:t>(</a:t>
              </a:r>
              <a:r>
                <a:rPr lang="es-CO" sz="1100" b="0" i="0">
                  <a:latin typeface="Cambria Math" panose="02040503050406030204" pitchFamily="18" charset="0"/>
                </a:rPr>
                <a:t>𝐹𝑎𝑐𝑡𝑜𝑟 𝑑𝑒 𝑐𝑜𝑟𝑟𝑒𝑐𝑐𝑖ó𝑛)^(−1)</a:t>
              </a:r>
              <a:endParaRPr lang="es-CO" sz="1100"/>
            </a:p>
          </xdr:txBody>
        </xdr:sp>
      </mc:Fallback>
    </mc:AlternateContent>
    <xdr:clientData/>
  </xdr:oneCellAnchor>
  <xdr:twoCellAnchor>
    <xdr:from>
      <xdr:col>0</xdr:col>
      <xdr:colOff>0</xdr:colOff>
      <xdr:row>80</xdr:row>
      <xdr:rowOff>161925</xdr:rowOff>
    </xdr:from>
    <xdr:to>
      <xdr:col>2</xdr:col>
      <xdr:colOff>95250</xdr:colOff>
      <xdr:row>81</xdr:row>
      <xdr:rowOff>152400</xdr:rowOff>
    </xdr:to>
    <xdr:pic>
      <xdr:nvPicPr>
        <xdr:cNvPr id="9" name="Imagen 8"/>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7781925"/>
          <a:ext cx="173355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342900</xdr:colOff>
      <xdr:row>15</xdr:row>
      <xdr:rowOff>128587</xdr:rowOff>
    </xdr:from>
    <xdr:ext cx="65" cy="172227"/>
    <xdr:sp macro="" textlink="">
      <xdr:nvSpPr>
        <xdr:cNvPr id="10" name="CuadroTexto 9"/>
        <xdr:cNvSpPr txBox="1"/>
      </xdr:nvSpPr>
      <xdr:spPr>
        <a:xfrm>
          <a:off x="8191500" y="203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371475</xdr:colOff>
      <xdr:row>4</xdr:row>
      <xdr:rowOff>100012</xdr:rowOff>
    </xdr:from>
    <xdr:ext cx="239809" cy="186013"/>
    <mc:AlternateContent xmlns:mc="http://schemas.openxmlformats.org/markup-compatibility/2006" xmlns:a14="http://schemas.microsoft.com/office/drawing/2010/main">
      <mc:Choice Requires="a14">
        <xdr:sp macro="" textlink="">
          <xdr:nvSpPr>
            <xdr:cNvPr id="12" name="CuadroTexto 11"/>
            <xdr:cNvSpPr txBox="1"/>
          </xdr:nvSpPr>
          <xdr:spPr>
            <a:xfrm>
              <a:off x="8220075" y="862012"/>
              <a:ext cx="239809" cy="186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sSub>
                          <m:sSubPr>
                            <m:ctrlPr>
                              <a:rPr lang="es-CO" sz="1100" i="1">
                                <a:latin typeface="Cambria Math" panose="02040503050406030204" pitchFamily="18" charset="0"/>
                              </a:rPr>
                            </m:ctrlPr>
                          </m:sSubPr>
                          <m:e>
                            <m:r>
                              <a:rPr lang="es-CO" sz="1100" b="0" i="1">
                                <a:latin typeface="Cambria Math" panose="02040503050406030204" pitchFamily="18" charset="0"/>
                              </a:rPr>
                              <m:t>𝑋</m:t>
                            </m:r>
                          </m:e>
                          <m:sub>
                            <m:r>
                              <a:rPr lang="es-CO" sz="1100" b="0" i="1">
                                <a:latin typeface="Cambria Math" panose="02040503050406030204" pitchFamily="18" charset="0"/>
                              </a:rPr>
                              <m:t>𝑠</m:t>
                            </m:r>
                          </m:sub>
                        </m:sSub>
                      </m:e>
                      <m:sup>
                        <m:r>
                          <a:rPr lang="es-CO" sz="1100" b="0" i="1">
                            <a:latin typeface="Cambria Math" panose="02040503050406030204" pitchFamily="18" charset="0"/>
                          </a:rPr>
                          <m:t>2</m:t>
                        </m:r>
                      </m:sup>
                    </m:sSup>
                  </m:oMath>
                </m:oMathPara>
              </a14:m>
              <a:endParaRPr lang="es-CO" sz="1100"/>
            </a:p>
          </xdr:txBody>
        </xdr:sp>
      </mc:Choice>
      <mc:Fallback xmlns="">
        <xdr:sp macro="" textlink="">
          <xdr:nvSpPr>
            <xdr:cNvPr id="12" name="CuadroTexto 11"/>
            <xdr:cNvSpPr txBox="1"/>
          </xdr:nvSpPr>
          <xdr:spPr>
            <a:xfrm>
              <a:off x="8220075" y="862012"/>
              <a:ext cx="239809" cy="186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i="0">
                  <a:latin typeface="Cambria Math" panose="02040503050406030204" pitchFamily="18" charset="0"/>
                </a:rPr>
                <a:t>〖</a:t>
              </a:r>
              <a:r>
                <a:rPr lang="es-CO" sz="1100" b="0" i="0">
                  <a:latin typeface="Cambria Math" panose="02040503050406030204" pitchFamily="18" charset="0"/>
                </a:rPr>
                <a:t>𝑋_𝑠〗^2</a:t>
              </a:r>
              <a:endParaRPr lang="es-CO" sz="1100"/>
            </a:p>
          </xdr:txBody>
        </xdr:sp>
      </mc:Fallback>
    </mc:AlternateContent>
    <xdr:clientData/>
  </xdr:oneCellAnchor>
  <xdr:oneCellAnchor>
    <xdr:from>
      <xdr:col>12</xdr:col>
      <xdr:colOff>295275</xdr:colOff>
      <xdr:row>4</xdr:row>
      <xdr:rowOff>109537</xdr:rowOff>
    </xdr:from>
    <xdr:ext cx="151516" cy="172227"/>
    <mc:AlternateContent xmlns:mc="http://schemas.openxmlformats.org/markup-compatibility/2006" xmlns:a14="http://schemas.microsoft.com/office/drawing/2010/main">
      <mc:Choice Requires="a14">
        <xdr:sp macro="" textlink="">
          <xdr:nvSpPr>
            <xdr:cNvPr id="13" name="CuadroTexto 12"/>
            <xdr:cNvSpPr txBox="1"/>
          </xdr:nvSpPr>
          <xdr:spPr>
            <a:xfrm>
              <a:off x="8905875" y="871537"/>
              <a:ext cx="1515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CO" sz="1100" b="0" i="1">
                            <a:latin typeface="Cambria Math" panose="02040503050406030204" pitchFamily="18" charset="0"/>
                          </a:rPr>
                          <m:t>𝑌</m:t>
                        </m:r>
                      </m:e>
                      <m:sub>
                        <m:r>
                          <a:rPr lang="es-CO" sz="1100" b="0" i="1">
                            <a:latin typeface="Cambria Math" panose="02040503050406030204" pitchFamily="18" charset="0"/>
                          </a:rPr>
                          <m:t>𝑠</m:t>
                        </m:r>
                      </m:sub>
                    </m:sSub>
                  </m:oMath>
                </m:oMathPara>
              </a14:m>
              <a:endParaRPr lang="es-CO" sz="1100"/>
            </a:p>
          </xdr:txBody>
        </xdr:sp>
      </mc:Choice>
      <mc:Fallback xmlns="">
        <xdr:sp macro="" textlink="">
          <xdr:nvSpPr>
            <xdr:cNvPr id="13" name="CuadroTexto 12"/>
            <xdr:cNvSpPr txBox="1"/>
          </xdr:nvSpPr>
          <xdr:spPr>
            <a:xfrm>
              <a:off x="8905875" y="871537"/>
              <a:ext cx="1515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𝑌_𝑠</a:t>
              </a:r>
              <a:endParaRPr lang="es-CO" sz="1100"/>
            </a:p>
          </xdr:txBody>
        </xdr:sp>
      </mc:Fallback>
    </mc:AlternateContent>
    <xdr:clientData/>
  </xdr:oneCellAnchor>
  <xdr:twoCellAnchor>
    <xdr:from>
      <xdr:col>3</xdr:col>
      <xdr:colOff>19050</xdr:colOff>
      <xdr:row>65</xdr:row>
      <xdr:rowOff>28575</xdr:rowOff>
    </xdr:from>
    <xdr:to>
      <xdr:col>8</xdr:col>
      <xdr:colOff>457200</xdr:colOff>
      <xdr:row>69</xdr:row>
      <xdr:rowOff>66675</xdr:rowOff>
    </xdr:to>
    <xdr:pic>
      <xdr:nvPicPr>
        <xdr:cNvPr id="14" name="Imagen 13"/>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95550" y="7077075"/>
          <a:ext cx="428625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73</xdr:row>
      <xdr:rowOff>114300</xdr:rowOff>
    </xdr:from>
    <xdr:to>
      <xdr:col>1</xdr:col>
      <xdr:colOff>781050</xdr:colOff>
      <xdr:row>75</xdr:row>
      <xdr:rowOff>66675</xdr:rowOff>
    </xdr:to>
    <xdr:pic>
      <xdr:nvPicPr>
        <xdr:cNvPr id="15" name="Imagen 14"/>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686800"/>
          <a:ext cx="16097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295275</xdr:colOff>
      <xdr:row>4</xdr:row>
      <xdr:rowOff>85725</xdr:rowOff>
    </xdr:from>
    <xdr:ext cx="253979" cy="196400"/>
    <mc:AlternateContent xmlns:mc="http://schemas.openxmlformats.org/markup-compatibility/2006" xmlns:a14="http://schemas.microsoft.com/office/drawing/2010/main">
      <mc:Choice Requires="a14">
        <xdr:sp macro="" textlink="">
          <xdr:nvSpPr>
            <xdr:cNvPr id="16" name="CuadroTexto 15"/>
            <xdr:cNvSpPr txBox="1"/>
          </xdr:nvSpPr>
          <xdr:spPr>
            <a:xfrm>
              <a:off x="9705975" y="847725"/>
              <a:ext cx="253979" cy="196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sSub>
                          <m:sSubPr>
                            <m:ctrlPr>
                              <a:rPr lang="es-CO" sz="1100" i="1">
                                <a:latin typeface="Cambria Math" panose="02040503050406030204" pitchFamily="18" charset="0"/>
                              </a:rPr>
                            </m:ctrlPr>
                          </m:sSubPr>
                          <m:e>
                            <m:r>
                              <a:rPr lang="es-CO" sz="1100" b="0" i="1">
                                <a:latin typeface="Cambria Math" panose="02040503050406030204" pitchFamily="18" charset="0"/>
                              </a:rPr>
                              <m:t>𝑋</m:t>
                            </m:r>
                          </m:e>
                          <m:sub>
                            <m:r>
                              <a:rPr lang="es-CO" sz="1100" b="0" i="1">
                                <a:latin typeface="Cambria Math" panose="02040503050406030204" pitchFamily="18" charset="0"/>
                              </a:rPr>
                              <m:t>𝑝</m:t>
                            </m:r>
                          </m:sub>
                        </m:sSub>
                      </m:e>
                      <m:sup>
                        <m:r>
                          <a:rPr lang="es-CO" sz="1100" b="0" i="1">
                            <a:latin typeface="Cambria Math" panose="02040503050406030204" pitchFamily="18" charset="0"/>
                          </a:rPr>
                          <m:t>2</m:t>
                        </m:r>
                      </m:sup>
                    </m:sSup>
                  </m:oMath>
                </m:oMathPara>
              </a14:m>
              <a:endParaRPr lang="es-CO" sz="1100"/>
            </a:p>
          </xdr:txBody>
        </xdr:sp>
      </mc:Choice>
      <mc:Fallback xmlns="">
        <xdr:sp macro="" textlink="">
          <xdr:nvSpPr>
            <xdr:cNvPr id="16" name="CuadroTexto 15"/>
            <xdr:cNvSpPr txBox="1"/>
          </xdr:nvSpPr>
          <xdr:spPr>
            <a:xfrm>
              <a:off x="9705975" y="847725"/>
              <a:ext cx="253979" cy="196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i="0">
                  <a:latin typeface="Cambria Math" panose="02040503050406030204" pitchFamily="18" charset="0"/>
                </a:rPr>
                <a:t>〖</a:t>
              </a:r>
              <a:r>
                <a:rPr lang="es-CO" sz="1100" b="0" i="0">
                  <a:latin typeface="Cambria Math" panose="02040503050406030204" pitchFamily="18" charset="0"/>
                </a:rPr>
                <a:t>𝑋_𝑝〗^2</a:t>
              </a:r>
              <a:endParaRPr lang="es-CO" sz="1100"/>
            </a:p>
          </xdr:txBody>
        </xdr:sp>
      </mc:Fallback>
    </mc:AlternateContent>
    <xdr:clientData/>
  </xdr:oneCellAnchor>
  <xdr:oneCellAnchor>
    <xdr:from>
      <xdr:col>15</xdr:col>
      <xdr:colOff>352425</xdr:colOff>
      <xdr:row>4</xdr:row>
      <xdr:rowOff>76200</xdr:rowOff>
    </xdr:from>
    <xdr:ext cx="165686" cy="182614"/>
    <mc:AlternateContent xmlns:mc="http://schemas.openxmlformats.org/markup-compatibility/2006" xmlns:a14="http://schemas.microsoft.com/office/drawing/2010/main">
      <mc:Choice Requires="a14">
        <xdr:sp macro="" textlink="">
          <xdr:nvSpPr>
            <xdr:cNvPr id="17" name="CuadroTexto 16"/>
            <xdr:cNvSpPr txBox="1"/>
          </xdr:nvSpPr>
          <xdr:spPr>
            <a:xfrm>
              <a:off x="10525125" y="838200"/>
              <a:ext cx="165686"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CO" sz="1100" b="0" i="1">
                            <a:latin typeface="Cambria Math" panose="02040503050406030204" pitchFamily="18" charset="0"/>
                          </a:rPr>
                          <m:t>𝑌</m:t>
                        </m:r>
                      </m:e>
                      <m:sub>
                        <m:r>
                          <a:rPr lang="es-CO" sz="1100" b="0" i="1">
                            <a:latin typeface="Cambria Math" panose="02040503050406030204" pitchFamily="18" charset="0"/>
                          </a:rPr>
                          <m:t>𝑝</m:t>
                        </m:r>
                      </m:sub>
                    </m:sSub>
                  </m:oMath>
                </m:oMathPara>
              </a14:m>
              <a:endParaRPr lang="es-CO" sz="1100"/>
            </a:p>
          </xdr:txBody>
        </xdr:sp>
      </mc:Choice>
      <mc:Fallback xmlns="">
        <xdr:sp macro="" textlink="">
          <xdr:nvSpPr>
            <xdr:cNvPr id="17" name="CuadroTexto 16"/>
            <xdr:cNvSpPr txBox="1"/>
          </xdr:nvSpPr>
          <xdr:spPr>
            <a:xfrm>
              <a:off x="10525125" y="838200"/>
              <a:ext cx="165686"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𝑌_𝑝</a:t>
              </a:r>
              <a:endParaRPr lang="es-CO"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51</xdr:row>
      <xdr:rowOff>9525</xdr:rowOff>
    </xdr:from>
    <xdr:to>
      <xdr:col>0</xdr:col>
      <xdr:colOff>1504950</xdr:colOff>
      <xdr:row>52</xdr:row>
      <xdr:rowOff>38100</xdr:rowOff>
    </xdr:to>
    <xdr:pic>
      <xdr:nvPicPr>
        <xdr:cNvPr id="2" name="Imagen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3714750"/>
          <a:ext cx="150495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95250</xdr:rowOff>
    </xdr:from>
    <xdr:to>
      <xdr:col>0</xdr:col>
      <xdr:colOff>1524000</xdr:colOff>
      <xdr:row>55</xdr:row>
      <xdr:rowOff>123825</xdr:rowOff>
    </xdr:to>
    <xdr:pic>
      <xdr:nvPicPr>
        <xdr:cNvPr id="3" name="Imagen 2"/>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4371975"/>
          <a:ext cx="15240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is%20documentos\Planeamiento%20Operativo\PAVAS-STN\Estudio%20de%20Conexion%20STN\ESTUDIO_SI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orreo.eep.com.co/squirrelmail/src/cargos_chec_2002_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navasv\Gesti&#243;n%20Comercial\2002\GC-12-02\anavasv\Gesti&#243;n%20Comercial\2002\Gc-11-02\~Gesti&#243;n%20Comercial\Ges12-01\Mis%20documentos\ANALISIS%20VARIOS%20Y%20PROYECTOS\UPME%20-%20PLANEAC\PLANES%202001\FTOS%20POR%20ACTIVIDAD\Fmtd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cion_Naranjito"/>
      <sheetName val="Demandas SIN"/>
      <sheetName val="Ener.Act."/>
      <sheetName val="Ener.Reac."/>
      <sheetName val="Proyeccion"/>
      <sheetName val="Hoja1"/>
      <sheetName val="EEP"/>
      <sheetName val="Ddas"/>
      <sheetName val="Factores"/>
    </sheetNames>
    <sheetDataSet>
      <sheetData sheetId="0" refreshError="1"/>
      <sheetData sheetId="1" refreshError="1"/>
      <sheetData sheetId="2" refreshError="1"/>
      <sheetData sheetId="3" refreshError="1"/>
      <sheetData sheetId="4">
        <row r="4">
          <cell r="E4">
            <v>13.708000000000002</v>
          </cell>
          <cell r="F4">
            <v>5.4389999999999992</v>
          </cell>
        </row>
        <row r="5">
          <cell r="E5">
            <v>29.8</v>
          </cell>
          <cell r="F5">
            <v>10.210000000000001</v>
          </cell>
        </row>
        <row r="6">
          <cell r="E6">
            <v>1.1000000000000001</v>
          </cell>
          <cell r="F6">
            <v>1.2</v>
          </cell>
        </row>
        <row r="7">
          <cell r="E7">
            <v>12.15</v>
          </cell>
          <cell r="F7">
            <v>5.1115045245933031</v>
          </cell>
        </row>
        <row r="8">
          <cell r="E8">
            <v>5.41</v>
          </cell>
          <cell r="F8">
            <v>1.32</v>
          </cell>
        </row>
        <row r="9">
          <cell r="E9">
            <v>1.2</v>
          </cell>
          <cell r="F9">
            <v>0.8</v>
          </cell>
        </row>
        <row r="10">
          <cell r="E10">
            <v>19.5</v>
          </cell>
          <cell r="F10">
            <v>11.4749</v>
          </cell>
        </row>
        <row r="11">
          <cell r="E11">
            <v>1.1935</v>
          </cell>
          <cell r="F11">
            <v>0.57789999999999997</v>
          </cell>
          <cell r="Z11">
            <v>100</v>
          </cell>
          <cell r="AB11">
            <v>100</v>
          </cell>
        </row>
        <row r="12">
          <cell r="Z12">
            <v>100</v>
          </cell>
          <cell r="AB12">
            <v>100</v>
          </cell>
        </row>
        <row r="13">
          <cell r="Z13">
            <v>100</v>
          </cell>
          <cell r="AB13">
            <v>100</v>
          </cell>
        </row>
        <row r="14">
          <cell r="Z14">
            <v>100</v>
          </cell>
          <cell r="AB14">
            <v>100</v>
          </cell>
        </row>
        <row r="15">
          <cell r="Z15">
            <v>120.14787430683919</v>
          </cell>
          <cell r="AB15">
            <v>71.384615384615387</v>
          </cell>
        </row>
        <row r="16">
          <cell r="E16">
            <v>16.633250655769881</v>
          </cell>
          <cell r="F16">
            <v>6.5996681001409652</v>
          </cell>
          <cell r="Z16">
            <v>120.14787430683919</v>
          </cell>
          <cell r="AB16">
            <v>71.384615384615387</v>
          </cell>
        </row>
        <row r="17">
          <cell r="E17">
            <v>36.15924055602148</v>
          </cell>
          <cell r="F17">
            <v>12.388786781106688</v>
          </cell>
          <cell r="Z17">
            <v>120.14787430683919</v>
          </cell>
          <cell r="AB17">
            <v>71.384615384615387</v>
          </cell>
        </row>
        <row r="18">
          <cell r="E18">
            <v>1.3347370675041486</v>
          </cell>
          <cell r="F18">
            <v>1.4560768009136165</v>
          </cell>
          <cell r="Z18">
            <v>120.14787430683919</v>
          </cell>
          <cell r="AB18">
            <v>71.384615384615387</v>
          </cell>
        </row>
        <row r="19">
          <cell r="E19">
            <v>14.742777609250368</v>
          </cell>
          <cell r="F19">
            <v>6.2022859633544112</v>
          </cell>
          <cell r="Z19">
            <v>85.582255083179291</v>
          </cell>
          <cell r="AB19">
            <v>43.589743589743591</v>
          </cell>
        </row>
        <row r="20">
          <cell r="E20">
            <v>6.5644795774522224</v>
          </cell>
          <cell r="F20">
            <v>1.6016844810049784</v>
          </cell>
          <cell r="Z20">
            <v>85.582255083179291</v>
          </cell>
          <cell r="AB20">
            <v>43.589743589743591</v>
          </cell>
        </row>
        <row r="21">
          <cell r="E21">
            <v>1.4560768009136165</v>
          </cell>
          <cell r="F21">
            <v>0.97071786727574438</v>
          </cell>
          <cell r="Z21">
            <v>85.582255083179291</v>
          </cell>
          <cell r="AB21">
            <v>43.589743589743591</v>
          </cell>
        </row>
        <row r="22">
          <cell r="E22">
            <v>23.661248014846272</v>
          </cell>
          <cell r="F22">
            <v>13.92361306900305</v>
          </cell>
          <cell r="Z22">
            <v>85.582255083179291</v>
          </cell>
          <cell r="AB22">
            <v>43.589743589743591</v>
          </cell>
        </row>
        <row r="23">
          <cell r="E23">
            <v>1.4481897182420012</v>
          </cell>
          <cell r="F23">
            <v>0.70122231937331581</v>
          </cell>
        </row>
        <row r="24">
          <cell r="Z24">
            <v>100</v>
          </cell>
          <cell r="AB24">
            <v>100</v>
          </cell>
        </row>
        <row r="25">
          <cell r="Z25">
            <v>100</v>
          </cell>
          <cell r="AB25">
            <v>100</v>
          </cell>
        </row>
        <row r="26">
          <cell r="Z26">
            <v>100</v>
          </cell>
          <cell r="AB26">
            <v>100</v>
          </cell>
        </row>
        <row r="27">
          <cell r="Z27">
            <v>100</v>
          </cell>
          <cell r="AB27">
            <v>100</v>
          </cell>
        </row>
        <row r="28">
          <cell r="E28">
            <v>16.967648089324175</v>
          </cell>
          <cell r="F28">
            <v>6.7323488443123836</v>
          </cell>
          <cell r="Z28">
            <v>156.06060606060606</v>
          </cell>
          <cell r="AB28">
            <v>88.387698367741763</v>
          </cell>
        </row>
        <row r="29">
          <cell r="E29">
            <v>38.18619149853081</v>
          </cell>
          <cell r="F29">
            <v>13.083255543624146</v>
          </cell>
          <cell r="Z29">
            <v>156.06060606060606</v>
          </cell>
          <cell r="AB29">
            <v>88.387698367741763</v>
          </cell>
        </row>
        <row r="30">
          <cell r="E30">
            <v>1.3615708271269762</v>
          </cell>
          <cell r="F30">
            <v>1.4853499932294285</v>
          </cell>
          <cell r="Z30">
            <v>156.06060606060606</v>
          </cell>
          <cell r="AB30">
            <v>88.387698367741763</v>
          </cell>
        </row>
        <row r="31">
          <cell r="E31">
            <v>15.039168681447963</v>
          </cell>
          <cell r="F31">
            <v>6.3269776758307135</v>
          </cell>
          <cell r="Z31">
            <v>156.06060606060606</v>
          </cell>
          <cell r="AB31">
            <v>88.387698367741763</v>
          </cell>
        </row>
        <row r="32">
          <cell r="E32">
            <v>6.6964528861426746</v>
          </cell>
          <cell r="F32">
            <v>1.6338849925523715</v>
          </cell>
          <cell r="Z32">
            <v>92.424242424242422</v>
          </cell>
          <cell r="AB32">
            <v>69.15877262546951</v>
          </cell>
        </row>
        <row r="33">
          <cell r="E33">
            <v>1.4853499932294283</v>
          </cell>
          <cell r="F33">
            <v>0.9902333288196189</v>
          </cell>
          <cell r="Z33">
            <v>92.424242424242422</v>
          </cell>
          <cell r="AB33">
            <v>69.15877262546951</v>
          </cell>
        </row>
        <row r="34">
          <cell r="E34">
            <v>24.136937389978215</v>
          </cell>
          <cell r="F34">
            <v>14.203535531090308</v>
          </cell>
          <cell r="Z34">
            <v>92.424242424242422</v>
          </cell>
          <cell r="AB34">
            <v>69.15877262546951</v>
          </cell>
        </row>
        <row r="35">
          <cell r="E35">
            <v>1.4773043474327689</v>
          </cell>
          <cell r="F35">
            <v>0.71531980090607228</v>
          </cell>
          <cell r="Z35">
            <v>92.424242424242422</v>
          </cell>
          <cell r="AB35">
            <v>69.15877262546951</v>
          </cell>
        </row>
        <row r="38">
          <cell r="AB38" t="str">
            <v>Proyección a partir de información de EEP</v>
          </cell>
        </row>
        <row r="39">
          <cell r="W39" t="str">
            <v>Máxima</v>
          </cell>
          <cell r="Y39" t="str">
            <v>Media</v>
          </cell>
          <cell r="AA39" t="str">
            <v>Mínima</v>
          </cell>
        </row>
        <row r="40">
          <cell r="E40">
            <v>17.571980800566877</v>
          </cell>
          <cell r="F40">
            <v>6.9721333217306105</v>
          </cell>
          <cell r="W40" t="str">
            <v>P</v>
          </cell>
          <cell r="X40" t="str">
            <v>Q</v>
          </cell>
          <cell r="Y40" t="str">
            <v>P</v>
          </cell>
          <cell r="Z40" t="str">
            <v>Q</v>
          </cell>
          <cell r="AA40" t="str">
            <v>P</v>
          </cell>
          <cell r="AB40" t="str">
            <v>Q</v>
          </cell>
        </row>
        <row r="41">
          <cell r="E41">
            <v>42.046260054812336</v>
          </cell>
          <cell r="F41">
            <v>14.405782387907177</v>
          </cell>
          <cell r="V41">
            <v>2003</v>
          </cell>
          <cell r="W41">
            <v>84.061500000000009</v>
          </cell>
          <cell r="X41">
            <v>36.133304524593306</v>
          </cell>
          <cell r="Y41">
            <v>62.80830000000001</v>
          </cell>
          <cell r="Z41">
            <v>38.780730735481129</v>
          </cell>
          <cell r="AA41">
            <v>39.929200000000002</v>
          </cell>
          <cell r="AB41">
            <v>28.166669683062199</v>
          </cell>
        </row>
        <row r="42">
          <cell r="E42">
            <v>1.4100655734332916</v>
          </cell>
          <cell r="F42">
            <v>1.538253352836318</v>
          </cell>
          <cell r="V42">
            <v>2003</v>
          </cell>
          <cell r="W42">
            <v>102</v>
          </cell>
          <cell r="X42">
            <v>43.844055382172769</v>
          </cell>
          <cell r="Y42">
            <v>76.211423779018929</v>
          </cell>
          <cell r="Z42">
            <v>47.05643528867644</v>
          </cell>
          <cell r="AA42">
            <v>48.449984832533325</v>
          </cell>
          <cell r="AB42">
            <v>34.17736190375313</v>
          </cell>
          <cell r="AC42">
            <v>8257</v>
          </cell>
        </row>
        <row r="43">
          <cell r="E43">
            <v>15.57481519746772</v>
          </cell>
          <cell r="F43">
            <v>6.5523241441613829</v>
          </cell>
          <cell r="V43">
            <v>2004</v>
          </cell>
          <cell r="W43">
            <v>105.35062371321303</v>
          </cell>
          <cell r="X43">
            <v>45.170905710365041</v>
          </cell>
          <cell r="Y43">
            <v>78.492616828764184</v>
          </cell>
          <cell r="Z43">
            <v>48.527700012144848</v>
          </cell>
          <cell r="AA43">
            <v>50.039131462521361</v>
          </cell>
          <cell r="AB43">
            <v>35.294166839103838</v>
          </cell>
          <cell r="AC43">
            <v>8423</v>
          </cell>
        </row>
        <row r="44">
          <cell r="E44">
            <v>6.9349588657037353</v>
          </cell>
          <cell r="F44">
            <v>1.6920786881199501</v>
          </cell>
          <cell r="V44">
            <v>2005</v>
          </cell>
          <cell r="W44">
            <v>111.60287197558557</v>
          </cell>
          <cell r="X44">
            <v>47.636290805867624</v>
          </cell>
          <cell r="Y44">
            <v>82.728706050148091</v>
          </cell>
          <cell r="Z44">
            <v>51.266166746759225</v>
          </cell>
          <cell r="AA44">
            <v>53.004249285783096</v>
          </cell>
          <cell r="AB44">
            <v>37.37757311857667</v>
          </cell>
          <cell r="AC44">
            <v>8723</v>
          </cell>
        </row>
        <row r="45">
          <cell r="E45">
            <v>1.5382533528363178</v>
          </cell>
          <cell r="F45">
            <v>1.025502235224212</v>
          </cell>
          <cell r="V45">
            <v>2006</v>
          </cell>
          <cell r="W45">
            <v>119.94698168923767</v>
          </cell>
          <cell r="X45">
            <v>52.370345363228409</v>
          </cell>
          <cell r="Y45">
            <v>89.995432593957133</v>
          </cell>
          <cell r="Z45">
            <v>56.1297271333586</v>
          </cell>
          <cell r="AA45">
            <v>56.97884079715022</v>
          </cell>
          <cell r="AB45">
            <v>40.687964551711083</v>
          </cell>
          <cell r="AC45">
            <v>9043</v>
          </cell>
        </row>
        <row r="46">
          <cell r="E46">
            <v>24.996616983590169</v>
          </cell>
          <cell r="F46">
            <v>14.709419498717889</v>
          </cell>
          <cell r="V46">
            <v>2007</v>
          </cell>
          <cell r="W46">
            <v>126.56086059842259</v>
          </cell>
          <cell r="X46">
            <v>55.188263189813121</v>
          </cell>
          <cell r="Y46">
            <v>94.731117972730317</v>
          </cell>
          <cell r="Z46">
            <v>59.198084776690877</v>
          </cell>
          <cell r="AA46">
            <v>60.118208898154897</v>
          </cell>
          <cell r="AB46">
            <v>42.961455220452756</v>
          </cell>
          <cell r="AC46">
            <v>9372</v>
          </cell>
        </row>
        <row r="47">
          <cell r="E47">
            <v>1.5299211471751213</v>
          </cell>
          <cell r="F47">
            <v>0.74079717717009019</v>
          </cell>
          <cell r="V47">
            <v>2008</v>
          </cell>
          <cell r="W47">
            <v>134.19901503491113</v>
          </cell>
          <cell r="X47">
            <v>58.556700035002315</v>
          </cell>
          <cell r="Y47">
            <v>100.34948792931273</v>
          </cell>
          <cell r="Z47">
            <v>62.832523146984094</v>
          </cell>
          <cell r="AA47">
            <v>63.745374508124328</v>
          </cell>
          <cell r="AB47">
            <v>45.620785103698374</v>
          </cell>
          <cell r="AC47">
            <v>9771</v>
          </cell>
        </row>
        <row r="48">
          <cell r="V48">
            <v>2009</v>
          </cell>
          <cell r="W48">
            <v>139.03353077457837</v>
          </cell>
          <cell r="X48">
            <v>60.666203505713675</v>
          </cell>
          <cell r="Y48">
            <v>103.96457540767913</v>
          </cell>
          <cell r="Z48">
            <v>65.096063024963669</v>
          </cell>
          <cell r="AA48">
            <v>66.041799830697229</v>
          </cell>
          <cell r="AB48">
            <v>47.264272603084486</v>
          </cell>
          <cell r="AC48">
            <v>10123</v>
          </cell>
        </row>
        <row r="49">
          <cell r="V49">
            <v>2010</v>
          </cell>
          <cell r="W49">
            <v>144.00539071139531</v>
          </cell>
          <cell r="X49">
            <v>62.835636052297538</v>
          </cell>
          <cell r="Y49">
            <v>107.68236423486277</v>
          </cell>
          <cell r="Z49">
            <v>67.42390801311312</v>
          </cell>
          <cell r="AA49">
            <v>68.403464509025042</v>
          </cell>
          <cell r="AB49">
            <v>48.954450088248649</v>
          </cell>
          <cell r="AC49">
            <v>10485</v>
          </cell>
        </row>
        <row r="50">
          <cell r="V50">
            <v>2011</v>
          </cell>
          <cell r="W50">
            <v>149.12832926507676</v>
          </cell>
          <cell r="X50">
            <v>65.070990582341125</v>
          </cell>
          <cell r="Y50">
            <v>111.51312454574531</v>
          </cell>
          <cell r="Z50">
            <v>69.822488622449427</v>
          </cell>
          <cell r="AA50">
            <v>70.836892478683254</v>
          </cell>
          <cell r="AB50">
            <v>50.695986557768599</v>
          </cell>
          <cell r="AC50">
            <v>10858</v>
          </cell>
        </row>
        <row r="51">
          <cell r="V51">
            <v>2012</v>
          </cell>
          <cell r="W51">
            <v>154.36114317647801</v>
          </cell>
          <cell r="X51">
            <v>67.354288373082682</v>
          </cell>
          <cell r="Y51">
            <v>115.4260459356817</v>
          </cell>
          <cell r="Z51">
            <v>72.272513319921629</v>
          </cell>
          <cell r="AA51">
            <v>73.322511932945403</v>
          </cell>
          <cell r="AB51">
            <v>52.47487501591096</v>
          </cell>
          <cell r="AC51">
            <v>11239</v>
          </cell>
        </row>
        <row r="52">
          <cell r="E52">
            <v>18.216602359225753</v>
          </cell>
          <cell r="F52">
            <v>7.2279034309767169</v>
          </cell>
        </row>
        <row r="53">
          <cell r="E53">
            <v>37.038711415300689</v>
          </cell>
          <cell r="F53">
            <v>12.690108843967112</v>
          </cell>
        </row>
        <row r="54">
          <cell r="E54">
            <v>1.4617933028266943</v>
          </cell>
          <cell r="F54">
            <v>1.5946836030836662</v>
          </cell>
        </row>
        <row r="55">
          <cell r="E55">
            <v>16.146171481222122</v>
          </cell>
          <cell r="F55">
            <v>6.7926937103807603</v>
          </cell>
        </row>
        <row r="56">
          <cell r="E56">
            <v>2</v>
          </cell>
          <cell r="F56">
            <v>0.96864430000000001</v>
          </cell>
        </row>
        <row r="57">
          <cell r="E57">
            <v>8.8000000000000007</v>
          </cell>
          <cell r="F57">
            <v>4.262035</v>
          </cell>
        </row>
        <row r="58">
          <cell r="E58">
            <v>7.1893652439021984</v>
          </cell>
          <cell r="F58">
            <v>1.7541519633920335</v>
          </cell>
        </row>
        <row r="59">
          <cell r="E59">
            <v>1.5946836030836662</v>
          </cell>
          <cell r="F59">
            <v>1.0631224020557775</v>
          </cell>
        </row>
        <row r="60">
          <cell r="E60">
            <v>25.913608550109583</v>
          </cell>
          <cell r="F60">
            <v>15.249029064187305</v>
          </cell>
        </row>
        <row r="61">
          <cell r="E61">
            <v>1.5860457335669633</v>
          </cell>
          <cell r="F61">
            <v>0.76797304518504239</v>
          </cell>
        </row>
        <row r="66">
          <cell r="E66">
            <v>18.879353899221915</v>
          </cell>
          <cell r="F66">
            <v>7.4908670745453723</v>
          </cell>
        </row>
        <row r="67">
          <cell r="E67">
            <v>39.636243877496192</v>
          </cell>
          <cell r="F67">
            <v>13.5800687915851</v>
          </cell>
        </row>
        <row r="68">
          <cell r="E68">
            <v>1.5149758746092867</v>
          </cell>
          <cell r="F68">
            <v>1.6527009541192215</v>
          </cell>
        </row>
        <row r="69">
          <cell r="E69">
            <v>16.733597160457119</v>
          </cell>
          <cell r="F69">
            <v>7.0398236706500592</v>
          </cell>
        </row>
        <row r="70">
          <cell r="E70">
            <v>2.0727634634523939</v>
          </cell>
          <cell r="F70">
            <v>1.00388525706071</v>
          </cell>
        </row>
        <row r="71">
          <cell r="E71">
            <v>10.120159239190535</v>
          </cell>
          <cell r="F71">
            <v>4.9014173730685711</v>
          </cell>
        </row>
        <row r="72">
          <cell r="E72">
            <v>7.4509268014874932</v>
          </cell>
          <cell r="F72">
            <v>1.8179710495311443</v>
          </cell>
        </row>
        <row r="73">
          <cell r="E73">
            <v>1.6527009541192215</v>
          </cell>
          <cell r="F73">
            <v>1.101800636079481</v>
          </cell>
        </row>
        <row r="74">
          <cell r="E74">
            <v>26.856390504437357</v>
          </cell>
          <cell r="F74">
            <v>15.803815148685549</v>
          </cell>
        </row>
        <row r="75">
          <cell r="E75">
            <v>1.6437488239510758</v>
          </cell>
          <cell r="F75">
            <v>0.79591323448791518</v>
          </cell>
        </row>
        <row r="80">
          <cell r="E80">
            <v>19.683116405174705</v>
          </cell>
          <cell r="F80">
            <v>7.809780429511612</v>
          </cell>
        </row>
        <row r="81">
          <cell r="E81">
            <v>41.823702403650799</v>
          </cell>
          <cell r="F81">
            <v>14.329530253062904</v>
          </cell>
        </row>
        <row r="82">
          <cell r="E82">
            <v>1.579473887196686</v>
          </cell>
          <cell r="F82">
            <v>1.7230624223963842</v>
          </cell>
        </row>
        <row r="83">
          <cell r="E83">
            <v>17.446007026763393</v>
          </cell>
          <cell r="F83">
            <v>7.3395344735298469</v>
          </cell>
        </row>
        <row r="84">
          <cell r="E84">
            <v>2.1610085148733824</v>
          </cell>
          <cell r="F84">
            <v>1.0466242900917837</v>
          </cell>
        </row>
        <row r="85">
          <cell r="E85">
            <v>12.301011089002424</v>
          </cell>
          <cell r="F85">
            <v>5.957652249626868</v>
          </cell>
        </row>
        <row r="86">
          <cell r="E86">
            <v>7.7681397543037027</v>
          </cell>
          <cell r="F86">
            <v>1.8953686646360235</v>
          </cell>
        </row>
        <row r="87">
          <cell r="E87">
            <v>1.7230624223963844</v>
          </cell>
          <cell r="F87">
            <v>1.1487082815975895</v>
          </cell>
        </row>
        <row r="88">
          <cell r="E88">
            <v>27.999764363941253</v>
          </cell>
          <cell r="F88">
            <v>16.476640825630231</v>
          </cell>
        </row>
        <row r="89">
          <cell r="E89">
            <v>1.7137291676084041</v>
          </cell>
          <cell r="F89">
            <v>0.8297981449190589</v>
          </cell>
        </row>
        <row r="94">
          <cell r="E94">
            <v>20.392200119699471</v>
          </cell>
          <cell r="F94">
            <v>8.0911275496823301</v>
          </cell>
        </row>
        <row r="95">
          <cell r="E95">
            <v>43.330400105634737</v>
          </cell>
          <cell r="F95">
            <v>14.845751177131898</v>
          </cell>
        </row>
        <row r="96">
          <cell r="E96">
            <v>1.6363743895294292</v>
          </cell>
          <cell r="F96">
            <v>1.7851356976684676</v>
          </cell>
        </row>
        <row r="97">
          <cell r="E97">
            <v>18.074498938893239</v>
          </cell>
          <cell r="F97">
            <v>7.6039409963711639</v>
          </cell>
        </row>
        <row r="98">
          <cell r="E98">
            <v>2.2388587858011717</v>
          </cell>
          <cell r="F98">
            <v>1.0843289006856132</v>
          </cell>
        </row>
        <row r="99">
          <cell r="E99">
            <v>12.744154667277815</v>
          </cell>
          <cell r="F99">
            <v>6.1722765042444765</v>
          </cell>
        </row>
        <row r="100">
          <cell r="E100">
            <v>8.0479867703220123</v>
          </cell>
          <cell r="F100">
            <v>1.9636492674353152</v>
          </cell>
        </row>
        <row r="101">
          <cell r="E101">
            <v>1.7851356976684676</v>
          </cell>
          <cell r="F101">
            <v>1.1900904651123116</v>
          </cell>
        </row>
        <row r="102">
          <cell r="E102">
            <v>29.008455087112605</v>
          </cell>
          <cell r="F102">
            <v>17.070211347646588</v>
          </cell>
        </row>
        <row r="103">
          <cell r="E103">
            <v>1.7754662126394303</v>
          </cell>
          <cell r="F103">
            <v>0.85969159973550635</v>
          </cell>
        </row>
        <row r="108">
          <cell r="E108">
            <v>21.12142825793233</v>
          </cell>
          <cell r="F108">
            <v>8.3804674857669905</v>
          </cell>
        </row>
        <row r="109">
          <cell r="E109">
            <v>44.87990171960687</v>
          </cell>
          <cell r="F109">
            <v>15.376637468361947</v>
          </cell>
        </row>
        <row r="110">
          <cell r="E110">
            <v>1.6948913834057164</v>
          </cell>
          <cell r="F110">
            <v>1.848972418260781</v>
          </cell>
        </row>
        <row r="111">
          <cell r="E111">
            <v>18.720845734890414</v>
          </cell>
          <cell r="F111">
            <v>7.8758590681568386</v>
          </cell>
        </row>
        <row r="112">
          <cell r="E112">
            <v>2.3189207121530466</v>
          </cell>
          <cell r="F112">
            <v>1.1231046649894949</v>
          </cell>
        </row>
        <row r="113">
          <cell r="E113">
            <v>13.199887551754214</v>
          </cell>
          <cell r="F113">
            <v>6.3929980388228138</v>
          </cell>
        </row>
        <row r="114">
          <cell r="E114">
            <v>8.3357839856590239</v>
          </cell>
          <cell r="F114">
            <v>2.0338696600868595</v>
          </cell>
        </row>
        <row r="115">
          <cell r="E115">
            <v>1.8489724182607812</v>
          </cell>
          <cell r="F115">
            <v>1.2326482788405209</v>
          </cell>
        </row>
        <row r="116">
          <cell r="E116">
            <v>30.045801796737699</v>
          </cell>
          <cell r="F116">
            <v>17.68064466858387</v>
          </cell>
        </row>
        <row r="117">
          <cell r="E117">
            <v>1.8389571509952019</v>
          </cell>
          <cell r="F117">
            <v>0.89043430042742133</v>
          </cell>
        </row>
        <row r="122">
          <cell r="E122">
            <v>21.872815262244082</v>
          </cell>
          <cell r="F122">
            <v>8.6785995193569843</v>
          </cell>
        </row>
        <row r="123">
          <cell r="E123">
            <v>46.476487636765988</v>
          </cell>
          <cell r="F123">
            <v>15.923655663469146</v>
          </cell>
        </row>
        <row r="124">
          <cell r="E124">
            <v>1.7551865179799013</v>
          </cell>
          <cell r="F124">
            <v>1.9147489287053463</v>
          </cell>
        </row>
        <row r="125">
          <cell r="E125">
            <v>19.386832903141638</v>
          </cell>
          <cell r="F125">
            <v>8.1560398437813006</v>
          </cell>
        </row>
        <row r="126">
          <cell r="E126">
            <v>2.4014154594714139</v>
          </cell>
          <cell r="F126">
            <v>1.1630586983744333</v>
          </cell>
        </row>
        <row r="127">
          <cell r="E127">
            <v>13.669468673051716</v>
          </cell>
          <cell r="F127">
            <v>6.6204265813579504</v>
          </cell>
        </row>
        <row r="128">
          <cell r="E128">
            <v>8.6323264202466063</v>
          </cell>
          <cell r="F128">
            <v>2.1062238215758815</v>
          </cell>
        </row>
        <row r="129">
          <cell r="E129">
            <v>1.9147489287053465</v>
          </cell>
          <cell r="F129">
            <v>1.2764992858035644</v>
          </cell>
        </row>
        <row r="130">
          <cell r="E130">
            <v>31.114670091461889</v>
          </cell>
          <cell r="F130">
            <v>18.309627068334159</v>
          </cell>
        </row>
        <row r="131">
          <cell r="E131">
            <v>1.9043773720081927</v>
          </cell>
          <cell r="F131">
            <v>0.92211117158235001</v>
          </cell>
        </row>
        <row r="136">
          <cell r="E136">
            <v>22.640317805522312</v>
          </cell>
          <cell r="F136">
            <v>8.9831258056781316</v>
          </cell>
        </row>
        <row r="137">
          <cell r="E137">
            <v>48.107316683515656</v>
          </cell>
          <cell r="F137">
            <v>16.482406152305188</v>
          </cell>
        </row>
        <row r="138">
          <cell r="E138">
            <v>1.8167748457889219</v>
          </cell>
          <cell r="F138">
            <v>1.9819361954060959</v>
          </cell>
        </row>
        <row r="139">
          <cell r="E139">
            <v>20.067103978486728</v>
          </cell>
          <cell r="F139">
            <v>8.4422298585612499</v>
          </cell>
        </row>
        <row r="140">
          <cell r="E140">
            <v>2.4856795311290498</v>
          </cell>
          <cell r="F140">
            <v>1.2038696547274137</v>
          </cell>
        </row>
        <row r="141">
          <cell r="E141">
            <v>14.149121239310023</v>
          </cell>
          <cell r="F141">
            <v>6.8527329478616688</v>
          </cell>
        </row>
        <row r="142">
          <cell r="E142">
            <v>8.9352290142891526</v>
          </cell>
          <cell r="F142">
            <v>2.1801298149467061</v>
          </cell>
        </row>
        <row r="143">
          <cell r="E143">
            <v>1.9819361954060961</v>
          </cell>
          <cell r="F143">
            <v>1.3212907969373975</v>
          </cell>
        </row>
        <row r="144">
          <cell r="E144">
            <v>32.206463175349072</v>
          </cell>
          <cell r="F144">
            <v>18.952099707221183</v>
          </cell>
        </row>
        <row r="145">
          <cell r="E145">
            <v>1.9712007076809801</v>
          </cell>
          <cell r="F145">
            <v>0.95446743943765278</v>
          </cell>
        </row>
      </sheetData>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E"/>
      <sheetName val="CALNR(chec,4)UC_SUB_4"/>
      <sheetName val="CALR(chec,4)LINEAS4"/>
      <sheetName val="CALNR(chec,4)LINEAS4"/>
      <sheetName val="CALNR(chec,4)"/>
      <sheetName val="CASN(chec)"/>
      <sheetName val="CAAE(chec,3)TRAFOS"/>
      <sheetName val="CAAE(chec,4)"/>
      <sheetName val="CAAE(chec,3)UC_SUB_3"/>
      <sheetName val="CAAE(chec,3)LINEA_3"/>
      <sheetName val="CAAE(chec,3)UC_EQ_3"/>
      <sheetName val="CAAE(chec,3)"/>
      <sheetName val="AREAS_UC"/>
      <sheetName val="CAU(chec,2)LINEA_UR_2"/>
      <sheetName val="CAR(chec,2)LINEA_RU_2"/>
      <sheetName val="AVALUOS"/>
      <sheetName val="CAO(chec,2)UC_SUB_2"/>
      <sheetName val="CAO(j,2)TRAFOS"/>
      <sheetName val="CAO(chec,2)UC_EQ_2"/>
      <sheetName val="CAO(chec,2)"/>
      <sheetName val="CAAE(chec,2)"/>
      <sheetName val="CAANE(chec,4)"/>
      <sheetName val="CAANE(chec,3)"/>
      <sheetName val="CAANE(chec,2)"/>
      <sheetName val="AOM(chec,4)"/>
      <sheetName val="AOM(chec,3)"/>
      <sheetName val="AOM(chec,2)"/>
      <sheetName val="CAAC(chec)_MODULOS"/>
      <sheetName val="CAAC(chec)_TRAFOS"/>
      <sheetName val="CANEC(chec)"/>
      <sheetName val="AOMC(chec)"/>
      <sheetName val="CAC(chec)"/>
      <sheetName val="CA(chec)"/>
      <sheetName val="CD(4)"/>
      <sheetName val="CD(chec,3)"/>
      <sheetName val="CD(chec,2)"/>
      <sheetName val="CD(chec,1)"/>
      <sheetName val="CARGO(4)"/>
      <sheetName val="CARGO(3)"/>
      <sheetName val="CARGO(2)"/>
      <sheetName val="CARGO(1)"/>
      <sheetName val="curvas de demanda"/>
      <sheetName val="cargos monomios horarios"/>
      <sheetName val="reporte_CA(4,3,2)"/>
      <sheetName val="GRAF_FLUJOS"/>
      <sheetName val="FLUJOS"/>
      <sheetName val="PROY_2007"/>
      <sheetName val="PROY_2006"/>
      <sheetName val="PROY_2005"/>
      <sheetName val="PROY_2004"/>
      <sheetName val="PROY_2003"/>
      <sheetName val="TAB_U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1">
          <cell r="D1" t="str">
            <v>Unidad Constructiva</v>
          </cell>
          <cell r="E1" t="str">
            <v>Descripción</v>
          </cell>
          <cell r="F1" t="str">
            <v>Valor FOB ($ dic 2001)</v>
          </cell>
          <cell r="G1" t="str">
            <v>Factor de Instalación</v>
          </cell>
          <cell r="H1" t="str">
            <v>Valor Instalado y Actualizado          ($ dic 2001)</v>
          </cell>
          <cell r="I1" t="str">
            <v xml:space="preserve">Vida Útil </v>
          </cell>
        </row>
        <row r="2">
          <cell r="D2" t="str">
            <v>N5S1</v>
          </cell>
          <cell r="E2" t="str">
            <v xml:space="preserve">Bahía de Transformador, doble barra más seccionador de transferencia, 500 kV </v>
          </cell>
          <cell r="F2">
            <v>2218910664.7383518</v>
          </cell>
          <cell r="G2">
            <v>1.81</v>
          </cell>
          <cell r="H2">
            <v>4016228303.1764169</v>
          </cell>
          <cell r="I2">
            <v>25</v>
          </cell>
        </row>
        <row r="3">
          <cell r="D3" t="str">
            <v>N5S2</v>
          </cell>
          <cell r="E3" t="str">
            <v>Bahía de Transformador, interruptor y medio, 500 kV</v>
          </cell>
          <cell r="F3">
            <v>2782279028.6493144</v>
          </cell>
          <cell r="G3">
            <v>1.81</v>
          </cell>
          <cell r="H3">
            <v>5035925041.8552589</v>
          </cell>
          <cell r="I3">
            <v>25</v>
          </cell>
        </row>
        <row r="4">
          <cell r="D4" t="str">
            <v>N5S3</v>
          </cell>
          <cell r="E4" t="str">
            <v>Bahía de Transformador, barra sencilla, 230 kV</v>
          </cell>
          <cell r="F4">
            <v>762366422.86274946</v>
          </cell>
          <cell r="G4">
            <v>1.96</v>
          </cell>
          <cell r="H4">
            <v>1494238188.8109889</v>
          </cell>
          <cell r="I4">
            <v>25</v>
          </cell>
        </row>
        <row r="5">
          <cell r="D5" t="str">
            <v>N5S4</v>
          </cell>
          <cell r="E5" t="str">
            <v>Bahía de Transformador, barra principal y transferencia, 230 kV</v>
          </cell>
          <cell r="F5">
            <v>855476807.54473436</v>
          </cell>
          <cell r="G5">
            <v>1.96</v>
          </cell>
          <cell r="H5">
            <v>1676734542.7876792</v>
          </cell>
          <cell r="I5">
            <v>25</v>
          </cell>
        </row>
        <row r="6">
          <cell r="D6" t="str">
            <v>N5S5</v>
          </cell>
          <cell r="E6" t="str">
            <v>Bahía de Transformador, doble barra, 230 kV</v>
          </cell>
          <cell r="F6">
            <v>854024426.2431339</v>
          </cell>
          <cell r="G6">
            <v>1.96</v>
          </cell>
          <cell r="H6">
            <v>1673887875.4365425</v>
          </cell>
          <cell r="I6">
            <v>25</v>
          </cell>
        </row>
        <row r="7">
          <cell r="D7" t="str">
            <v>N5S6</v>
          </cell>
          <cell r="E7" t="str">
            <v>Bahía de Transformador, doble barra más transferencia, 230 kV</v>
          </cell>
          <cell r="F7">
            <v>856101750</v>
          </cell>
          <cell r="G7">
            <v>1.96</v>
          </cell>
          <cell r="H7">
            <v>1677959430</v>
          </cell>
          <cell r="I7">
            <v>25</v>
          </cell>
        </row>
        <row r="8">
          <cell r="D8" t="str">
            <v>N5S7</v>
          </cell>
          <cell r="E8" t="str">
            <v>Bahía de Transformador, doble barra más seccionador de by pass, 230 kV</v>
          </cell>
          <cell r="F8">
            <v>897742064</v>
          </cell>
          <cell r="G8">
            <v>1.96</v>
          </cell>
          <cell r="H8">
            <v>1759574445.4400001</v>
          </cell>
          <cell r="I8">
            <v>25</v>
          </cell>
        </row>
        <row r="9">
          <cell r="D9" t="str">
            <v>N5S8</v>
          </cell>
          <cell r="E9" t="str">
            <v>Bahía de Transformador, interruptor y medio, 230 kV</v>
          </cell>
          <cell r="F9">
            <v>1000392603.3209488</v>
          </cell>
          <cell r="G9">
            <v>1.96</v>
          </cell>
          <cell r="H9">
            <v>1960769502.5090597</v>
          </cell>
          <cell r="I9">
            <v>25</v>
          </cell>
        </row>
        <row r="10">
          <cell r="D10" t="str">
            <v>N5S9</v>
          </cell>
          <cell r="E10" t="str">
            <v>Bahía de Transformador, anillo, 230 kV</v>
          </cell>
          <cell r="F10">
            <v>847810782.92216456</v>
          </cell>
          <cell r="G10">
            <v>1.96</v>
          </cell>
          <cell r="H10">
            <v>1661709134.5274425</v>
          </cell>
          <cell r="I10">
            <v>25</v>
          </cell>
        </row>
        <row r="11">
          <cell r="D11" t="str">
            <v>N5S10</v>
          </cell>
          <cell r="E11" t="str">
            <v>Módulo Común activos de conexión al STN  (1)</v>
          </cell>
          <cell r="F11">
            <v>302435760</v>
          </cell>
          <cell r="G11">
            <v>1.4</v>
          </cell>
          <cell r="H11">
            <v>423410064</v>
          </cell>
          <cell r="I11">
            <v>25</v>
          </cell>
        </row>
        <row r="12">
          <cell r="D12" t="str">
            <v>N5S11</v>
          </cell>
          <cell r="E12" t="str">
            <v>Centro de Supervisión y Control para activos de conexión al STN (1)</v>
          </cell>
          <cell r="F12">
            <v>100811920</v>
          </cell>
          <cell r="G12">
            <v>1.9</v>
          </cell>
          <cell r="H12">
            <v>191542648</v>
          </cell>
          <cell r="I12">
            <v>10</v>
          </cell>
        </row>
        <row r="13">
          <cell r="D13" t="str">
            <v>N5S12</v>
          </cell>
          <cell r="E13" t="str">
            <v>Bahía de Transformador, doble barra encapsulada, 230 kV</v>
          </cell>
          <cell r="F13">
            <v>1997145394</v>
          </cell>
          <cell r="G13">
            <v>1.81</v>
          </cell>
          <cell r="H13">
            <v>3614833163.1400003</v>
          </cell>
          <cell r="I13">
            <v>10</v>
          </cell>
        </row>
        <row r="14">
          <cell r="D14" t="str">
            <v>N4S1</v>
          </cell>
          <cell r="E14" t="str">
            <v>Bahía de línea, configuración barra sencilla -tipo convencional-</v>
          </cell>
          <cell r="F14">
            <v>410189268.046</v>
          </cell>
          <cell r="G14">
            <v>1.9</v>
          </cell>
          <cell r="H14">
            <v>779360000</v>
          </cell>
          <cell r="I14">
            <v>25</v>
          </cell>
        </row>
        <row r="15">
          <cell r="D15" t="str">
            <v>N4S2</v>
          </cell>
          <cell r="E15" t="str">
            <v>Bahía de transformador, configuración barra sencilla -tipo convencional-</v>
          </cell>
          <cell r="F15">
            <v>325946016.21600002</v>
          </cell>
          <cell r="G15">
            <v>1.9</v>
          </cell>
          <cell r="H15">
            <v>619297000</v>
          </cell>
          <cell r="I15">
            <v>25</v>
          </cell>
        </row>
        <row r="16">
          <cell r="D16" t="str">
            <v>N4S3</v>
          </cell>
          <cell r="E16" t="str">
            <v>Bahía de línea, configuración barra doble -tipo convencional-</v>
          </cell>
          <cell r="F16">
            <v>436769934.57999998</v>
          </cell>
          <cell r="G16">
            <v>1.9</v>
          </cell>
          <cell r="H16">
            <v>829863000</v>
          </cell>
          <cell r="I16">
            <v>25</v>
          </cell>
        </row>
        <row r="17">
          <cell r="D17" t="str">
            <v>N4S4</v>
          </cell>
          <cell r="E17" t="str">
            <v>Bahía de transformador, configuración barra doble -tipo convencional-</v>
          </cell>
          <cell r="F17">
            <v>351084155.82199997</v>
          </cell>
          <cell r="G17">
            <v>1.9</v>
          </cell>
          <cell r="H17">
            <v>667060000</v>
          </cell>
          <cell r="I17">
            <v>25</v>
          </cell>
        </row>
        <row r="18">
          <cell r="D18" t="str">
            <v>N4S5</v>
          </cell>
          <cell r="E18" t="str">
            <v>Bahía de línea, configuración barra doble con by pass -tipo convencional-</v>
          </cell>
          <cell r="F18">
            <v>468974760.65999997</v>
          </cell>
          <cell r="G18">
            <v>1.9</v>
          </cell>
          <cell r="H18">
            <v>891052000</v>
          </cell>
          <cell r="I18">
            <v>25</v>
          </cell>
        </row>
        <row r="19">
          <cell r="D19" t="str">
            <v>N4S6</v>
          </cell>
          <cell r="E19" t="str">
            <v>Bahía de transformador, configuración barra doble con by pass -tipo convencional-</v>
          </cell>
          <cell r="F19">
            <v>383288981.90199995</v>
          </cell>
          <cell r="G19">
            <v>1.9</v>
          </cell>
          <cell r="H19">
            <v>728249000</v>
          </cell>
          <cell r="I19">
            <v>25</v>
          </cell>
        </row>
        <row r="20">
          <cell r="D20" t="str">
            <v>N4S7</v>
          </cell>
          <cell r="E20" t="str">
            <v>Bahía de línea, configuración barra principal y transferencia -tipo convencional-</v>
          </cell>
          <cell r="F20">
            <v>436769934.57999998</v>
          </cell>
          <cell r="G20">
            <v>1.9</v>
          </cell>
          <cell r="H20">
            <v>829863000</v>
          </cell>
          <cell r="I20">
            <v>25</v>
          </cell>
        </row>
        <row r="21">
          <cell r="D21" t="str">
            <v>N4S8</v>
          </cell>
          <cell r="E21" t="str">
            <v>Bahía de transformador, configuración barra principal y transferencia -tipo convencional-</v>
          </cell>
          <cell r="F21">
            <v>351084155.82199997</v>
          </cell>
          <cell r="G21">
            <v>1.9</v>
          </cell>
          <cell r="H21">
            <v>667060000</v>
          </cell>
          <cell r="I21">
            <v>25</v>
          </cell>
        </row>
        <row r="22">
          <cell r="D22" t="str">
            <v>N4S9</v>
          </cell>
          <cell r="E22" t="str">
            <v>Bahía de línea, configuración  interruptor y medio  -tipo convencional-</v>
          </cell>
          <cell r="F22">
            <v>528243004.89999998</v>
          </cell>
          <cell r="G22">
            <v>1.9</v>
          </cell>
          <cell r="H22">
            <v>1003662000</v>
          </cell>
          <cell r="I22">
            <v>25</v>
          </cell>
        </row>
        <row r="23">
          <cell r="D23" t="str">
            <v>N4S10</v>
          </cell>
          <cell r="E23" t="str">
            <v>Bahía de transformador, configuración  interruptor y medio -tipo convencional-</v>
          </cell>
          <cell r="F23">
            <v>486383146.29999995</v>
          </cell>
          <cell r="G23">
            <v>1.9</v>
          </cell>
          <cell r="H23">
            <v>924128000</v>
          </cell>
          <cell r="I23">
            <v>25</v>
          </cell>
        </row>
        <row r="24">
          <cell r="D24" t="str">
            <v>N4S11</v>
          </cell>
          <cell r="E24" t="str">
            <v>Bahía de línea, configuración  en anillo -tipo convencional-</v>
          </cell>
          <cell r="F24">
            <v>433975840.56999999</v>
          </cell>
          <cell r="G24">
            <v>1.9</v>
          </cell>
          <cell r="H24">
            <v>824554000</v>
          </cell>
          <cell r="I24">
            <v>25</v>
          </cell>
        </row>
        <row r="25">
          <cell r="D25" t="str">
            <v>N4S12</v>
          </cell>
          <cell r="E25" t="str">
            <v>Bahía de transformador, configuración en anillo -tipo convencional-</v>
          </cell>
          <cell r="F25">
            <v>392115981.96999997</v>
          </cell>
          <cell r="G25">
            <v>1.9</v>
          </cell>
          <cell r="H25">
            <v>745020000</v>
          </cell>
          <cell r="I25">
            <v>25</v>
          </cell>
        </row>
        <row r="26">
          <cell r="D26" t="str">
            <v>N4S13</v>
          </cell>
          <cell r="E26" t="str">
            <v>Bahía de línea, configuración barra sencilla -tipo encapsulada (SF6)-</v>
          </cell>
          <cell r="F26">
            <v>1794868483.4059997</v>
          </cell>
          <cell r="G26">
            <v>1.9</v>
          </cell>
          <cell r="H26">
            <v>3410250000</v>
          </cell>
          <cell r="I26">
            <v>25</v>
          </cell>
        </row>
        <row r="27">
          <cell r="D27" t="str">
            <v>N4S14</v>
          </cell>
          <cell r="E27" t="str">
            <v>Bahía de transformador, configuración barra sencilla -tipo encapsulada(SF6)-</v>
          </cell>
          <cell r="F27">
            <v>1757356826.2099998</v>
          </cell>
          <cell r="G27">
            <v>1.9</v>
          </cell>
          <cell r="H27">
            <v>3338978000</v>
          </cell>
          <cell r="I27">
            <v>25</v>
          </cell>
        </row>
        <row r="28">
          <cell r="D28" t="str">
            <v>N4S15</v>
          </cell>
          <cell r="E28" t="str">
            <v>Bahía de línea, configuración barra doble -tipo encapsulada (SF6)-</v>
          </cell>
          <cell r="F28">
            <v>1806002014.3799999</v>
          </cell>
          <cell r="G28">
            <v>1.9</v>
          </cell>
          <cell r="H28">
            <v>3431404000</v>
          </cell>
          <cell r="I28">
            <v>25</v>
          </cell>
        </row>
        <row r="29">
          <cell r="D29" t="str">
            <v>N4S16</v>
          </cell>
          <cell r="E29" t="str">
            <v>Bahía de transformador, configuración barra doble -tipo encapsulada(SF6)-</v>
          </cell>
          <cell r="F29">
            <v>1755479662.4359999</v>
          </cell>
          <cell r="G29">
            <v>1.9</v>
          </cell>
          <cell r="H29">
            <v>3335411000</v>
          </cell>
          <cell r="I29">
            <v>25</v>
          </cell>
        </row>
        <row r="30">
          <cell r="D30" t="str">
            <v>N4S17</v>
          </cell>
          <cell r="E30" t="str">
            <v>Bahía de Maniobra, (Acople, Transferencia o Seccionamiento) -tipo convencional-</v>
          </cell>
          <cell r="F30">
            <v>319979096.14199996</v>
          </cell>
          <cell r="G30">
            <v>1.9</v>
          </cell>
          <cell r="H30">
            <v>607960000</v>
          </cell>
          <cell r="I30">
            <v>25</v>
          </cell>
        </row>
        <row r="31">
          <cell r="D31" t="str">
            <v>N4S18</v>
          </cell>
          <cell r="E31" t="str">
            <v>Bahía de Maniobra, -tipo encapsulada (SF6)-</v>
          </cell>
          <cell r="F31">
            <v>1674096490.5999999</v>
          </cell>
          <cell r="G31">
            <v>1.9</v>
          </cell>
          <cell r="H31">
            <v>3180783000</v>
          </cell>
          <cell r="I31">
            <v>25</v>
          </cell>
        </row>
        <row r="32">
          <cell r="D32" t="str">
            <v>N4S19</v>
          </cell>
          <cell r="E32" t="str">
            <v>Protección Diferencial Tipo 1 barra sencilla</v>
          </cell>
          <cell r="F32">
            <v>65653762.899999999</v>
          </cell>
          <cell r="G32">
            <v>1.9</v>
          </cell>
          <cell r="H32">
            <v>124742000</v>
          </cell>
          <cell r="I32">
            <v>25</v>
          </cell>
        </row>
        <row r="33">
          <cell r="D33" t="str">
            <v>N4S20</v>
          </cell>
          <cell r="E33" t="str">
            <v>Protección Diferencial Tipo 1 Otras configuraciones diferentes a barra sencilla</v>
          </cell>
          <cell r="F33">
            <v>94971702.179999992</v>
          </cell>
          <cell r="G33">
            <v>1.9</v>
          </cell>
          <cell r="H33">
            <v>180446000</v>
          </cell>
          <cell r="I33">
            <v>25</v>
          </cell>
        </row>
        <row r="34">
          <cell r="D34" t="str">
            <v>N4S21</v>
          </cell>
          <cell r="E34" t="str">
            <v>Protección Diferencial Tipo 2 barra sencilla</v>
          </cell>
          <cell r="F34">
            <v>99547188.639999986</v>
          </cell>
          <cell r="G34">
            <v>1.9</v>
          </cell>
          <cell r="H34">
            <v>189140000</v>
          </cell>
          <cell r="I34">
            <v>25</v>
          </cell>
        </row>
        <row r="35">
          <cell r="D35" t="str">
            <v>N4S22</v>
          </cell>
          <cell r="E35" t="str">
            <v>Protección Diferencial Tipo 2 Otras configuraciones diferentes a barra sencilla</v>
          </cell>
          <cell r="F35">
            <v>164580041.75999999</v>
          </cell>
          <cell r="G35">
            <v>1.9</v>
          </cell>
          <cell r="H35">
            <v>312702000</v>
          </cell>
          <cell r="I35">
            <v>25</v>
          </cell>
        </row>
        <row r="36">
          <cell r="D36" t="str">
            <v>N4S23</v>
          </cell>
          <cell r="E36" t="str">
            <v>Módulo de barraje tipo 1, configuración barra sencilla - tipo convencional -</v>
          </cell>
          <cell r="F36">
            <v>67197789.101999998</v>
          </cell>
          <cell r="G36">
            <v>1.9</v>
          </cell>
          <cell r="H36">
            <v>127676000</v>
          </cell>
          <cell r="I36">
            <v>25</v>
          </cell>
        </row>
        <row r="37">
          <cell r="D37" t="str">
            <v>N4S24</v>
          </cell>
          <cell r="E37" t="str">
            <v>Módulo de barraje tipo 2, configuración barra sencilla - tipo convencional -</v>
          </cell>
          <cell r="F37">
            <v>97753423.817999989</v>
          </cell>
          <cell r="G37">
            <v>1.9</v>
          </cell>
          <cell r="H37">
            <v>185732000</v>
          </cell>
          <cell r="I37">
            <v>25</v>
          </cell>
        </row>
        <row r="38">
          <cell r="D38" t="str">
            <v>N4S25</v>
          </cell>
          <cell r="E38" t="str">
            <v>Módulo de barraje tipo 1, configuración barra doble - tipo convencional-</v>
          </cell>
          <cell r="F38">
            <v>123998203.36399999</v>
          </cell>
          <cell r="G38">
            <v>1.9</v>
          </cell>
          <cell r="H38">
            <v>235597000</v>
          </cell>
          <cell r="I38">
            <v>25</v>
          </cell>
        </row>
        <row r="39">
          <cell r="D39" t="str">
            <v>N4S26</v>
          </cell>
          <cell r="E39" t="str">
            <v>Módulo de barraje tipo 2, configuración barra doble - tipo convencional-</v>
          </cell>
          <cell r="F39">
            <v>179628970.23599997</v>
          </cell>
          <cell r="G39">
            <v>1.9</v>
          </cell>
          <cell r="H39">
            <v>341295000</v>
          </cell>
          <cell r="I39">
            <v>25</v>
          </cell>
        </row>
        <row r="40">
          <cell r="D40" t="str">
            <v>N4S27</v>
          </cell>
          <cell r="E40" t="str">
            <v>Módulo de barraje tipo 1, configuración barra doble con by pass - tipo convencional -</v>
          </cell>
          <cell r="F40">
            <v>123998203.36399999</v>
          </cell>
          <cell r="G40">
            <v>1.9</v>
          </cell>
          <cell r="H40">
            <v>235597000</v>
          </cell>
          <cell r="I40">
            <v>25</v>
          </cell>
        </row>
        <row r="41">
          <cell r="D41" t="str">
            <v>N4S28</v>
          </cell>
          <cell r="E41" t="str">
            <v>Módulo de barraje tipo 2, configuración barra doble con by pass - tipo convencional -</v>
          </cell>
          <cell r="F41">
            <v>179628970.23599997</v>
          </cell>
          <cell r="G41">
            <v>1.9</v>
          </cell>
          <cell r="H41">
            <v>341295000</v>
          </cell>
          <cell r="I41">
            <v>25</v>
          </cell>
        </row>
        <row r="42">
          <cell r="D42" t="str">
            <v>N4S29</v>
          </cell>
          <cell r="E42" t="str">
            <v>Módulo de barrajer tipo 1, configuración barra principal y transferencia - tipo convencional-</v>
          </cell>
          <cell r="F42">
            <v>90503442.944000006</v>
          </cell>
          <cell r="G42">
            <v>1.9</v>
          </cell>
          <cell r="H42">
            <v>171957000</v>
          </cell>
          <cell r="I42">
            <v>25</v>
          </cell>
        </row>
        <row r="43">
          <cell r="D43" t="str">
            <v>N4S30</v>
          </cell>
          <cell r="E43" t="str">
            <v>Módulo de barrajer tipo 2, configuración barra principal y transferencia - tipo convencional-</v>
          </cell>
          <cell r="F43">
            <v>146134209.81599998</v>
          </cell>
          <cell r="G43">
            <v>1.9</v>
          </cell>
          <cell r="H43">
            <v>277655000</v>
          </cell>
          <cell r="I43">
            <v>25</v>
          </cell>
        </row>
        <row r="44">
          <cell r="D44" t="str">
            <v>N4S31</v>
          </cell>
          <cell r="E44" t="str">
            <v>Módulo de barraje tipo 1, configuración interruptor y medio - tipo convencional-</v>
          </cell>
          <cell r="F44">
            <v>60775840.679999992</v>
          </cell>
          <cell r="G44">
            <v>1.9</v>
          </cell>
          <cell r="H44">
            <v>115474000</v>
          </cell>
          <cell r="I44">
            <v>25</v>
          </cell>
        </row>
        <row r="45">
          <cell r="D45" t="str">
            <v>N4S32</v>
          </cell>
          <cell r="E45" t="str">
            <v>Módulo de barraje tipo 2, configuración interruptor y medio - tipo convencional-</v>
          </cell>
          <cell r="F45">
            <v>93961291.799999997</v>
          </cell>
          <cell r="G45">
            <v>1.9</v>
          </cell>
          <cell r="H45">
            <v>178526000</v>
          </cell>
          <cell r="I45">
            <v>25</v>
          </cell>
        </row>
        <row r="46">
          <cell r="D46" t="str">
            <v>N4S33</v>
          </cell>
          <cell r="E46" t="str">
            <v>Módulo de barraje tipo 1, configuración  en anillo  - tipo convencional-</v>
          </cell>
          <cell r="F46">
            <v>60775840.679999992</v>
          </cell>
          <cell r="G46">
            <v>1.9</v>
          </cell>
          <cell r="H46">
            <v>115474000</v>
          </cell>
          <cell r="I46">
            <v>25</v>
          </cell>
        </row>
        <row r="47">
          <cell r="D47" t="str">
            <v>N4S34</v>
          </cell>
          <cell r="E47" t="str">
            <v>Módulo de barraje tipo 2, configuración  en anillo  - tipo convencional-</v>
          </cell>
          <cell r="F47">
            <v>93961291.799999997</v>
          </cell>
          <cell r="G47">
            <v>1.9</v>
          </cell>
          <cell r="H47">
            <v>178526000</v>
          </cell>
          <cell r="I47">
            <v>25</v>
          </cell>
        </row>
        <row r="48">
          <cell r="D48" t="str">
            <v>N4S35</v>
          </cell>
          <cell r="E48" t="str">
            <v>Módulo común tipo 1,  - tipo convencional o encapsulada- Cualquier configuración</v>
          </cell>
          <cell r="F48">
            <v>519078666.76333332</v>
          </cell>
          <cell r="G48">
            <v>1.9</v>
          </cell>
          <cell r="H48">
            <v>986249000</v>
          </cell>
          <cell r="I48">
            <v>25</v>
          </cell>
        </row>
        <row r="49">
          <cell r="D49" t="str">
            <v>N4S36</v>
          </cell>
          <cell r="E49" t="str">
            <v>Módulo común tipo 2,  - tipo convencional o encapsulada- Cualquier configuración</v>
          </cell>
          <cell r="F49">
            <v>559121619.62333333</v>
          </cell>
          <cell r="G49">
            <v>1.9</v>
          </cell>
          <cell r="H49">
            <v>1062331000</v>
          </cell>
          <cell r="I49">
            <v>25</v>
          </cell>
        </row>
        <row r="50">
          <cell r="D50" t="str">
            <v>N4S37</v>
          </cell>
          <cell r="E50" t="str">
            <v>Sistema de control de la subestación (Sub 115 kV/34.5 kV) o (Sub 115kV/ 13.8 kV)</v>
          </cell>
          <cell r="F50">
            <v>190740735</v>
          </cell>
          <cell r="G50">
            <v>1.9</v>
          </cell>
          <cell r="H50">
            <v>362407000</v>
          </cell>
          <cell r="I50">
            <v>10</v>
          </cell>
        </row>
        <row r="51">
          <cell r="D51" t="str">
            <v>N4S38</v>
          </cell>
          <cell r="E51" t="str">
            <v>Campo movil Encapsulado Nivel IV</v>
          </cell>
          <cell r="F51">
            <v>1104415662</v>
          </cell>
          <cell r="G51">
            <v>1.53</v>
          </cell>
          <cell r="H51">
            <v>1689756000</v>
          </cell>
          <cell r="I51">
            <v>25</v>
          </cell>
        </row>
        <row r="52">
          <cell r="D52" t="str">
            <v>N4S39</v>
          </cell>
          <cell r="E52" t="str">
            <v>Bahia de Maniobra (Seccionamienjto de barras sin  interruptor) - tipo convencional</v>
          </cell>
          <cell r="F52">
            <v>20960631</v>
          </cell>
          <cell r="G52">
            <v>1.9</v>
          </cell>
          <cell r="H52">
            <v>39825000</v>
          </cell>
          <cell r="I52">
            <v>25</v>
          </cell>
        </row>
        <row r="53">
          <cell r="D53" t="str">
            <v>N3S1</v>
          </cell>
          <cell r="E53" t="str">
            <v>Bahía de línea, configuración barra sencilla -tipo convencional-</v>
          </cell>
          <cell r="F53">
            <v>205517318.54666665</v>
          </cell>
          <cell r="G53">
            <v>1.95</v>
          </cell>
          <cell r="H53">
            <v>400759000</v>
          </cell>
          <cell r="I53">
            <v>25</v>
          </cell>
        </row>
        <row r="54">
          <cell r="D54" t="str">
            <v>N3S2</v>
          </cell>
          <cell r="E54" t="str">
            <v>Bahía de transformador, configuración barra sencilla -tipo convencional-</v>
          </cell>
          <cell r="F54">
            <v>204430535.5</v>
          </cell>
          <cell r="G54">
            <v>1.95</v>
          </cell>
          <cell r="H54">
            <v>398640000</v>
          </cell>
          <cell r="I54">
            <v>25</v>
          </cell>
        </row>
        <row r="55">
          <cell r="D55" t="str">
            <v>N3S3</v>
          </cell>
          <cell r="E55" t="str">
            <v>Bahía de línea, configuración barra doble -tipo convencional-</v>
          </cell>
          <cell r="F55">
            <v>219669570.81786665</v>
          </cell>
          <cell r="G55">
            <v>1.95</v>
          </cell>
          <cell r="H55">
            <v>428356000</v>
          </cell>
          <cell r="I55">
            <v>25</v>
          </cell>
        </row>
        <row r="56">
          <cell r="D56" t="str">
            <v>N3S4</v>
          </cell>
          <cell r="E56" t="str">
            <v>Bahía de transformador, configuración barra doble -tipo convencional-</v>
          </cell>
          <cell r="F56">
            <v>218582787.77119997</v>
          </cell>
          <cell r="G56">
            <v>1.95</v>
          </cell>
          <cell r="H56">
            <v>426236000</v>
          </cell>
          <cell r="I56">
            <v>25</v>
          </cell>
        </row>
        <row r="57">
          <cell r="D57" t="str">
            <v>N3S5</v>
          </cell>
          <cell r="E57" t="str">
            <v>Bahía de línea, configuración barra principal y transferencia -tipo convencional-</v>
          </cell>
          <cell r="F57">
            <v>219669570.81786665</v>
          </cell>
          <cell r="G57">
            <v>1.95</v>
          </cell>
          <cell r="H57">
            <v>428356000</v>
          </cell>
          <cell r="I57">
            <v>25</v>
          </cell>
        </row>
        <row r="58">
          <cell r="D58" t="str">
            <v>N3S6</v>
          </cell>
          <cell r="E58" t="str">
            <v>Bahía de transformador, configuración barra principal y transferencia -tipo convencional-</v>
          </cell>
          <cell r="F58">
            <v>218582787.77119997</v>
          </cell>
          <cell r="G58">
            <v>1.95</v>
          </cell>
          <cell r="H58">
            <v>426236000</v>
          </cell>
          <cell r="I58">
            <v>25</v>
          </cell>
        </row>
        <row r="59">
          <cell r="D59" t="str">
            <v>N3S7</v>
          </cell>
          <cell r="E59" t="str">
            <v>Bahía de línea, configuración barra sencilla -tipo encapsulada (SF6)-</v>
          </cell>
          <cell r="F59">
            <v>280089881.45999998</v>
          </cell>
          <cell r="G59">
            <v>1.95</v>
          </cell>
          <cell r="H59">
            <v>546175000</v>
          </cell>
          <cell r="I59">
            <v>25</v>
          </cell>
        </row>
        <row r="60">
          <cell r="D60" t="str">
            <v>N3S8</v>
          </cell>
          <cell r="E60" t="str">
            <v>Bahía de transformador, configuración barra sencilla -tipo encapsulada(SF6)-</v>
          </cell>
          <cell r="F60">
            <v>280708500.06</v>
          </cell>
          <cell r="G60">
            <v>1.95</v>
          </cell>
          <cell r="H60">
            <v>547382000</v>
          </cell>
          <cell r="I60">
            <v>25</v>
          </cell>
        </row>
        <row r="61">
          <cell r="D61" t="str">
            <v>N3S9</v>
          </cell>
          <cell r="E61" t="str">
            <v>Bahía de línea, configuración barra doble -tipo encapsulada (SF6)-</v>
          </cell>
          <cell r="F61">
            <v>280518790.35599995</v>
          </cell>
          <cell r="G61">
            <v>1.95</v>
          </cell>
          <cell r="H61">
            <v>547012000</v>
          </cell>
          <cell r="I61">
            <v>25</v>
          </cell>
        </row>
        <row r="62">
          <cell r="D62" t="str">
            <v>N3S10</v>
          </cell>
          <cell r="E62" t="str">
            <v>Bahía de transformador, configuración barra doble -tipo encapsulada(SF6)-</v>
          </cell>
          <cell r="F62">
            <v>281137408.95599997</v>
          </cell>
          <cell r="G62">
            <v>1.95</v>
          </cell>
          <cell r="H62">
            <v>548218000</v>
          </cell>
          <cell r="I62">
            <v>25</v>
          </cell>
        </row>
        <row r="63">
          <cell r="D63" t="str">
            <v>N3S11</v>
          </cell>
          <cell r="E63" t="str">
            <v>Celda de línea , subestación tipo Metalclad</v>
          </cell>
          <cell r="F63">
            <v>140376016.23999998</v>
          </cell>
          <cell r="G63">
            <v>1.95</v>
          </cell>
          <cell r="H63">
            <v>273733000</v>
          </cell>
          <cell r="I63">
            <v>25</v>
          </cell>
        </row>
        <row r="64">
          <cell r="D64" t="str">
            <v>N3S12</v>
          </cell>
          <cell r="E64" t="str">
            <v>Celda de transformador o acople, subestación tipo Metalclad</v>
          </cell>
          <cell r="F64">
            <v>128629136.38</v>
          </cell>
          <cell r="G64">
            <v>1.95</v>
          </cell>
          <cell r="H64">
            <v>250827000</v>
          </cell>
          <cell r="I64">
            <v>25</v>
          </cell>
        </row>
        <row r="65">
          <cell r="D65" t="str">
            <v>N3S13</v>
          </cell>
          <cell r="E65" t="str">
            <v>Bahía de línea, subestación  Convencional Reducida Tipo 1</v>
          </cell>
          <cell r="F65">
            <v>158760811.14879999</v>
          </cell>
          <cell r="G65">
            <v>1.95</v>
          </cell>
          <cell r="H65">
            <v>309584000</v>
          </cell>
          <cell r="I65">
            <v>25</v>
          </cell>
        </row>
        <row r="66">
          <cell r="D66" t="str">
            <v>N3S14</v>
          </cell>
          <cell r="E66" t="str">
            <v>Bahía de transformador, subestación  Convencional Reducida Tipo 1</v>
          </cell>
          <cell r="F66">
            <v>158760811.14879999</v>
          </cell>
          <cell r="G66">
            <v>1.95</v>
          </cell>
          <cell r="H66">
            <v>309584000</v>
          </cell>
          <cell r="I66">
            <v>25</v>
          </cell>
        </row>
        <row r="67">
          <cell r="D67" t="str">
            <v>N3S15</v>
          </cell>
          <cell r="E67" t="str">
            <v>Bahía de línea, subestación  Convencional Reducida Tipo 2</v>
          </cell>
          <cell r="F67">
            <v>125957987.0888</v>
          </cell>
          <cell r="G67">
            <v>1.95</v>
          </cell>
          <cell r="H67">
            <v>245618000</v>
          </cell>
          <cell r="I67">
            <v>25</v>
          </cell>
        </row>
        <row r="68">
          <cell r="D68" t="str">
            <v>N3S16</v>
          </cell>
          <cell r="E68" t="str">
            <v>Bahía de transformador, subestación  Convencional Reducida Tipo 2</v>
          </cell>
          <cell r="F68">
            <v>125957987.0888</v>
          </cell>
          <cell r="G68">
            <v>1.95</v>
          </cell>
          <cell r="H68">
            <v>245618000</v>
          </cell>
          <cell r="I68">
            <v>25</v>
          </cell>
        </row>
        <row r="69">
          <cell r="D69" t="str">
            <v>N3S17</v>
          </cell>
          <cell r="E69" t="str">
            <v xml:space="preserve">Bahía de línea, subestación   Reducida </v>
          </cell>
          <cell r="F69">
            <v>55747067.168800004</v>
          </cell>
          <cell r="G69">
            <v>1.95</v>
          </cell>
          <cell r="H69">
            <v>108707000</v>
          </cell>
          <cell r="I69">
            <v>25</v>
          </cell>
        </row>
        <row r="70">
          <cell r="D70" t="str">
            <v>N3S18</v>
          </cell>
          <cell r="E70" t="str">
            <v xml:space="preserve">Bahía de transformador, subestación   Reducida </v>
          </cell>
          <cell r="F70">
            <v>55747067.168800004</v>
          </cell>
          <cell r="G70">
            <v>1.95</v>
          </cell>
          <cell r="H70">
            <v>108707000</v>
          </cell>
          <cell r="I70">
            <v>25</v>
          </cell>
        </row>
        <row r="71">
          <cell r="D71" t="str">
            <v>N3S19</v>
          </cell>
          <cell r="E71" t="str">
            <v>Bahía de Acople, (misma unidad independiente de la configuración) -tipo convencional-</v>
          </cell>
          <cell r="F71">
            <v>196624851.82879999</v>
          </cell>
          <cell r="G71">
            <v>1.95</v>
          </cell>
          <cell r="H71">
            <v>383418000</v>
          </cell>
          <cell r="I71">
            <v>25</v>
          </cell>
        </row>
        <row r="72">
          <cell r="D72" t="str">
            <v>N3S20</v>
          </cell>
          <cell r="E72" t="str">
            <v>Bahía de Acople, ( misma unidad independiente de la configuración) -tipo encapsulada (SF6)-</v>
          </cell>
          <cell r="F72">
            <v>247238942.61999997</v>
          </cell>
          <cell r="G72">
            <v>1.95</v>
          </cell>
          <cell r="H72">
            <v>482116000</v>
          </cell>
          <cell r="I72">
            <v>25</v>
          </cell>
        </row>
        <row r="73">
          <cell r="D73" t="str">
            <v>N3S21</v>
          </cell>
          <cell r="E73" t="str">
            <v>Protección Diferencial, Barra sencilla, Tipo 1 o Tipo 2</v>
          </cell>
          <cell r="F73">
            <v>100786717.02</v>
          </cell>
          <cell r="G73">
            <v>1.95</v>
          </cell>
          <cell r="H73">
            <v>196534000</v>
          </cell>
          <cell r="I73">
            <v>25</v>
          </cell>
        </row>
        <row r="74">
          <cell r="D74" t="str">
            <v>N3S22</v>
          </cell>
          <cell r="E74" t="str">
            <v>Protección Diferencial, Otras configuraciones diferentes a Barra sencilla, Tipo 1 o Tipo 2</v>
          </cell>
          <cell r="F74">
            <v>100786717.02</v>
          </cell>
          <cell r="G74">
            <v>1.95</v>
          </cell>
          <cell r="H74">
            <v>196534000</v>
          </cell>
          <cell r="I74">
            <v>25</v>
          </cell>
        </row>
        <row r="75">
          <cell r="D75" t="str">
            <v>N3S23</v>
          </cell>
          <cell r="E75" t="str">
            <v>Módulo de barraje para barra sencilla -tipo 1-</v>
          </cell>
          <cell r="F75">
            <v>43669157.622400001</v>
          </cell>
          <cell r="G75">
            <v>1.95</v>
          </cell>
          <cell r="H75">
            <v>85155000</v>
          </cell>
          <cell r="I75">
            <v>25</v>
          </cell>
        </row>
        <row r="76">
          <cell r="D76" t="str">
            <v>N3S24</v>
          </cell>
          <cell r="E76" t="str">
            <v>Módulo de barraje para barra sencilla -tipo 2</v>
          </cell>
          <cell r="F76">
            <v>55698035.9168</v>
          </cell>
          <cell r="G76">
            <v>1.95</v>
          </cell>
          <cell r="H76">
            <v>108611000</v>
          </cell>
          <cell r="I76">
            <v>25</v>
          </cell>
        </row>
        <row r="77">
          <cell r="D77" t="str">
            <v>N3S25</v>
          </cell>
          <cell r="E77" t="str">
            <v>Módulo de barraje para barra doble -tipo 1-</v>
          </cell>
          <cell r="F77">
            <v>83797983.908800006</v>
          </cell>
          <cell r="G77">
            <v>1.95</v>
          </cell>
          <cell r="H77">
            <v>163406000</v>
          </cell>
          <cell r="I77">
            <v>25</v>
          </cell>
        </row>
        <row r="78">
          <cell r="D78" t="str">
            <v>N3S26</v>
          </cell>
          <cell r="E78" t="str">
            <v>Módulo de barraje para barra doble -tipo 2-</v>
          </cell>
          <cell r="F78">
            <v>110410864.43360001</v>
          </cell>
          <cell r="G78">
            <v>1.95</v>
          </cell>
          <cell r="H78">
            <v>215301000</v>
          </cell>
          <cell r="I78">
            <v>25</v>
          </cell>
        </row>
        <row r="79">
          <cell r="D79" t="str">
            <v>N3S27</v>
          </cell>
          <cell r="E79" t="str">
            <v>Módulo de barraje para barra principal y transferencia -tipo 1-</v>
          </cell>
          <cell r="F79">
            <v>59369422.748800002</v>
          </cell>
          <cell r="G79">
            <v>1.95</v>
          </cell>
          <cell r="H79">
            <v>115770000</v>
          </cell>
          <cell r="I79">
            <v>25</v>
          </cell>
        </row>
        <row r="80">
          <cell r="D80" t="str">
            <v>N3S28</v>
          </cell>
          <cell r="E80" t="str">
            <v>Módulo de barraje para barra principal y transferencia -tipo 2-</v>
          </cell>
          <cell r="F80">
            <v>85982303.273599997</v>
          </cell>
          <cell r="G80">
            <v>1.95</v>
          </cell>
          <cell r="H80">
            <v>167665000</v>
          </cell>
          <cell r="I80">
            <v>25</v>
          </cell>
        </row>
        <row r="81">
          <cell r="D81" t="str">
            <v>N3S29</v>
          </cell>
          <cell r="E81" t="str">
            <v>Módulo de barraje para Convencional Reducida</v>
          </cell>
          <cell r="F81">
            <v>42782745.903999992</v>
          </cell>
          <cell r="G81">
            <v>1.95</v>
          </cell>
          <cell r="H81">
            <v>83426000</v>
          </cell>
          <cell r="I81">
            <v>25</v>
          </cell>
        </row>
        <row r="82">
          <cell r="D82" t="str">
            <v>N3S30</v>
          </cell>
          <cell r="E82" t="str">
            <v>Módulo común tipo 1 - tipo convencional o encapsulada o metalclad-</v>
          </cell>
          <cell r="F82">
            <v>377529184.5</v>
          </cell>
          <cell r="G82">
            <v>1.95</v>
          </cell>
          <cell r="H82">
            <v>736182000</v>
          </cell>
          <cell r="I82">
            <v>25</v>
          </cell>
        </row>
        <row r="83">
          <cell r="D83" t="str">
            <v>N3S31</v>
          </cell>
          <cell r="E83" t="str">
            <v>Módulo común tipo 1 - Convencional reducida</v>
          </cell>
          <cell r="F83">
            <v>386823356.16999996</v>
          </cell>
          <cell r="G83">
            <v>1.95</v>
          </cell>
          <cell r="H83">
            <v>754306000</v>
          </cell>
          <cell r="I83">
            <v>25</v>
          </cell>
        </row>
        <row r="84">
          <cell r="D84" t="str">
            <v>N3S32</v>
          </cell>
          <cell r="E84" t="str">
            <v>Módulo común tipo 1 - Reducida</v>
          </cell>
          <cell r="F84">
            <v>58654207.999999993</v>
          </cell>
          <cell r="G84">
            <v>1.95</v>
          </cell>
          <cell r="H84">
            <v>114376000</v>
          </cell>
          <cell r="I84">
            <v>25</v>
          </cell>
        </row>
        <row r="85">
          <cell r="D85" t="str">
            <v>N3S33</v>
          </cell>
          <cell r="E85" t="str">
            <v>Módulo común tipo 2 - tipo convencional o encapsulada o metalclad-</v>
          </cell>
          <cell r="F85">
            <v>168392565.28</v>
          </cell>
          <cell r="G85">
            <v>1.95</v>
          </cell>
          <cell r="H85">
            <v>328366000</v>
          </cell>
          <cell r="I85">
            <v>25</v>
          </cell>
        </row>
        <row r="86">
          <cell r="D86" t="str">
            <v>N3S34</v>
          </cell>
          <cell r="E86" t="str">
            <v>Sistema de Control de la Subestación (Sub 34.5 kV/13.8 kV)</v>
          </cell>
          <cell r="F86">
            <v>190740735</v>
          </cell>
          <cell r="G86">
            <v>1.95</v>
          </cell>
          <cell r="H86">
            <v>371944000</v>
          </cell>
          <cell r="I86">
            <v>10</v>
          </cell>
        </row>
        <row r="87">
          <cell r="D87" t="str">
            <v>N3S35</v>
          </cell>
          <cell r="E87" t="str">
            <v>Subesatción Móvil 30 MVA (Nivel 4 / Nivel 3 / Nivel 2)</v>
          </cell>
          <cell r="F87">
            <v>892978630</v>
          </cell>
          <cell r="G87">
            <v>1.53</v>
          </cell>
          <cell r="H87">
            <v>1366257000</v>
          </cell>
          <cell r="I87">
            <v>25</v>
          </cell>
        </row>
        <row r="88">
          <cell r="D88" t="str">
            <v>N3S36</v>
          </cell>
          <cell r="E88" t="str">
            <v>Subesatción Móvil 15 MVA (Nivel 4 / Nivel 3 / Nivel 2)</v>
          </cell>
          <cell r="F88">
            <v>693645580</v>
          </cell>
          <cell r="G88">
            <v>1.53</v>
          </cell>
          <cell r="H88">
            <v>1061278000</v>
          </cell>
          <cell r="I88">
            <v>25</v>
          </cell>
        </row>
        <row r="89">
          <cell r="D89" t="str">
            <v>N2S1</v>
          </cell>
          <cell r="E89" t="str">
            <v>Bahía de línea, configuración barra sencilla -tipo convencional-</v>
          </cell>
          <cell r="F89">
            <v>179089832.67019999</v>
          </cell>
          <cell r="G89">
            <v>1.93</v>
          </cell>
          <cell r="H89">
            <v>345643000</v>
          </cell>
          <cell r="I89">
            <v>25</v>
          </cell>
        </row>
        <row r="90">
          <cell r="D90" t="str">
            <v>N2S2</v>
          </cell>
          <cell r="E90" t="str">
            <v>Bahía de transformador, configuración barra sencilla -tipo convencional-</v>
          </cell>
          <cell r="F90">
            <v>177366865.31019998</v>
          </cell>
          <cell r="G90">
            <v>1.93</v>
          </cell>
          <cell r="H90">
            <v>342318000</v>
          </cell>
          <cell r="I90">
            <v>25</v>
          </cell>
        </row>
        <row r="91">
          <cell r="D91" t="str">
            <v>N2S3</v>
          </cell>
          <cell r="E91" t="str">
            <v>Bahía de línea, configuración barra doble -tipo convencional-</v>
          </cell>
          <cell r="F91">
            <v>189299720.25079998</v>
          </cell>
          <cell r="G91">
            <v>1.93</v>
          </cell>
          <cell r="H91">
            <v>365348000</v>
          </cell>
          <cell r="I91">
            <v>25</v>
          </cell>
        </row>
        <row r="92">
          <cell r="D92" t="str">
            <v>N2S4</v>
          </cell>
          <cell r="E92" t="str">
            <v>Bahía de transformador, configuración barra doble -tipo convencional-</v>
          </cell>
          <cell r="F92">
            <v>187576752.89079997</v>
          </cell>
          <cell r="G92">
            <v>1.93</v>
          </cell>
          <cell r="H92">
            <v>362023000</v>
          </cell>
          <cell r="I92">
            <v>25</v>
          </cell>
        </row>
        <row r="93">
          <cell r="D93" t="str">
            <v>N2S5</v>
          </cell>
          <cell r="E93" t="str">
            <v>Bahía de línea, configuración barra principal y transferencia -tipo convencional-</v>
          </cell>
          <cell r="F93">
            <v>189299720.25079998</v>
          </cell>
          <cell r="G93">
            <v>1.93</v>
          </cell>
          <cell r="H93">
            <v>365348000</v>
          </cell>
          <cell r="I93">
            <v>25</v>
          </cell>
        </row>
        <row r="94">
          <cell r="D94" t="str">
            <v>N2S6</v>
          </cell>
          <cell r="E94" t="str">
            <v>Bahía de transformador, configuración barra principal y transferencia -tipo convencional-</v>
          </cell>
          <cell r="F94">
            <v>187576752.89079997</v>
          </cell>
          <cell r="G94">
            <v>1.93</v>
          </cell>
          <cell r="H94">
            <v>362023000</v>
          </cell>
          <cell r="I94">
            <v>25</v>
          </cell>
        </row>
        <row r="95">
          <cell r="D95" t="str">
            <v>N2S7</v>
          </cell>
          <cell r="E95" t="str">
            <v>Bahía de línea, subestación Reducida</v>
          </cell>
          <cell r="F95">
            <v>37893459.431199998</v>
          </cell>
          <cell r="G95">
            <v>1.93</v>
          </cell>
          <cell r="H95">
            <v>73134000</v>
          </cell>
          <cell r="I95">
            <v>25</v>
          </cell>
        </row>
        <row r="96">
          <cell r="D96" t="str">
            <v>N2S8</v>
          </cell>
          <cell r="E96" t="str">
            <v>Bahía de Acople o Seccionamiento (configuraciones  en que aplica) -tipo convencional-</v>
          </cell>
          <cell r="F96">
            <v>174957666.6284</v>
          </cell>
          <cell r="G96">
            <v>1.93</v>
          </cell>
          <cell r="H96">
            <v>337668000</v>
          </cell>
          <cell r="I96">
            <v>25</v>
          </cell>
        </row>
        <row r="97">
          <cell r="D97" t="str">
            <v>N2S9</v>
          </cell>
          <cell r="E97" t="str">
            <v>Celda de salida de Circuito, barra sencilla -Sub. Metalclad-</v>
          </cell>
          <cell r="F97">
            <v>88499118.679999992</v>
          </cell>
          <cell r="G97">
            <v>1.93</v>
          </cell>
          <cell r="H97">
            <v>170803000</v>
          </cell>
          <cell r="I97">
            <v>25</v>
          </cell>
        </row>
        <row r="98">
          <cell r="D98" t="str">
            <v>N2S10</v>
          </cell>
          <cell r="E98" t="str">
            <v>Celda de llegada deTransformador, barra sencilla -Sub. Metalcald-</v>
          </cell>
          <cell r="F98">
            <v>90678030.859999999</v>
          </cell>
          <cell r="G98">
            <v>1.93</v>
          </cell>
          <cell r="H98">
            <v>175009000</v>
          </cell>
          <cell r="I98">
            <v>25</v>
          </cell>
        </row>
        <row r="99">
          <cell r="D99" t="str">
            <v>N2S11</v>
          </cell>
          <cell r="E99" t="str">
            <v>Celda de Interconexión o de acople, barra sencilla -Sub. Metalclad-</v>
          </cell>
          <cell r="F99">
            <v>85974238.319999993</v>
          </cell>
          <cell r="G99">
            <v>1.93</v>
          </cell>
          <cell r="H99">
            <v>165930000</v>
          </cell>
          <cell r="I99">
            <v>25</v>
          </cell>
        </row>
        <row r="100">
          <cell r="D100" t="str">
            <v>N2S12</v>
          </cell>
          <cell r="E100" t="str">
            <v>Celda de Medida o Auxiliares, barra sencilla -Sub. Metalcald-</v>
          </cell>
          <cell r="F100">
            <v>79277119.179999992</v>
          </cell>
          <cell r="G100">
            <v>1.93</v>
          </cell>
          <cell r="H100">
            <v>153005000</v>
          </cell>
          <cell r="I100">
            <v>25</v>
          </cell>
        </row>
        <row r="101">
          <cell r="D101" t="str">
            <v>N2S13</v>
          </cell>
          <cell r="E101" t="str">
            <v>Gabinete protección de barras -Sub. Metalclad</v>
          </cell>
          <cell r="F101">
            <v>130336065.47999999</v>
          </cell>
          <cell r="G101">
            <v>1.93</v>
          </cell>
          <cell r="H101">
            <v>251549000</v>
          </cell>
          <cell r="I101">
            <v>25</v>
          </cell>
        </row>
        <row r="102">
          <cell r="D102" t="str">
            <v>N2S14</v>
          </cell>
          <cell r="E102" t="str">
            <v>Ducto de Barras o Cables llegada  transformador, barra sencilla -Sub. Metalclad-</v>
          </cell>
          <cell r="F102">
            <v>62019951.419999994</v>
          </cell>
          <cell r="G102">
            <v>1.93</v>
          </cell>
          <cell r="H102">
            <v>119699000</v>
          </cell>
          <cell r="I102">
            <v>25</v>
          </cell>
        </row>
        <row r="103">
          <cell r="D103" t="str">
            <v>N2S15</v>
          </cell>
          <cell r="E103" t="str">
            <v>Celda de salida de Circuito, doble barra -Sub. Metalclad-</v>
          </cell>
          <cell r="F103">
            <v>94679805.848000005</v>
          </cell>
          <cell r="G103">
            <v>1.93</v>
          </cell>
          <cell r="H103">
            <v>182732000</v>
          </cell>
          <cell r="I103">
            <v>25</v>
          </cell>
        </row>
        <row r="104">
          <cell r="D104" t="str">
            <v>N2S16</v>
          </cell>
          <cell r="E104" t="str">
            <v>Celda de llegada deTransformador, doble barra -Sub. Metalcald-</v>
          </cell>
          <cell r="F104">
            <v>97076609.245999992</v>
          </cell>
          <cell r="G104">
            <v>1.93</v>
          </cell>
          <cell r="H104">
            <v>187358000</v>
          </cell>
          <cell r="I104">
            <v>25</v>
          </cell>
        </row>
        <row r="105">
          <cell r="D105" t="str">
            <v>N2S17</v>
          </cell>
          <cell r="E105" t="str">
            <v>Celda de Interconexión o de acople, doble barra -Sub. Metalclad-</v>
          </cell>
          <cell r="F105">
            <v>91902437.451999992</v>
          </cell>
          <cell r="G105">
            <v>1.93</v>
          </cell>
          <cell r="H105">
            <v>177372000</v>
          </cell>
          <cell r="I105">
            <v>25</v>
          </cell>
        </row>
        <row r="106">
          <cell r="D106" t="str">
            <v>N2S18</v>
          </cell>
          <cell r="E106" t="str">
            <v>Celda de Medida o Auxiliares, doble barra -Sub. Metalcald-</v>
          </cell>
          <cell r="F106">
            <v>84535606.398000002</v>
          </cell>
          <cell r="G106">
            <v>1.93</v>
          </cell>
          <cell r="H106">
            <v>163154000</v>
          </cell>
          <cell r="I106">
            <v>25</v>
          </cell>
        </row>
        <row r="107">
          <cell r="D107" t="str">
            <v>N2S19</v>
          </cell>
          <cell r="E107" t="str">
            <v>Ducto de Barras o Cables llegada  transformador, doble barra -Sub. Metalclad-</v>
          </cell>
          <cell r="F107">
            <v>62019951.419999994</v>
          </cell>
          <cell r="G107">
            <v>1.93</v>
          </cell>
          <cell r="H107">
            <v>119699000</v>
          </cell>
          <cell r="I107">
            <v>25</v>
          </cell>
        </row>
        <row r="108">
          <cell r="D108" t="str">
            <v>N2S20</v>
          </cell>
          <cell r="E108" t="str">
            <v>Módulo de barraje para barra sencilla -tipo 1-</v>
          </cell>
          <cell r="F108">
            <v>33535016.452599999</v>
          </cell>
          <cell r="G108">
            <v>1.93</v>
          </cell>
          <cell r="H108">
            <v>64723000</v>
          </cell>
          <cell r="I108">
            <v>25</v>
          </cell>
        </row>
        <row r="109">
          <cell r="D109" t="str">
            <v>N2S21</v>
          </cell>
          <cell r="E109" t="str">
            <v>Módulo de barraje para barra sencilla -tipo 2-</v>
          </cell>
          <cell r="F109">
            <v>43678253.607000001</v>
          </cell>
          <cell r="G109">
            <v>1.93</v>
          </cell>
          <cell r="H109">
            <v>84299000</v>
          </cell>
          <cell r="I109">
            <v>25</v>
          </cell>
        </row>
        <row r="110">
          <cell r="D110" t="str">
            <v>N2S22</v>
          </cell>
          <cell r="E110" t="str">
            <v>Módulo de barraje para barra doble -tipo 1-</v>
          </cell>
          <cell r="F110">
            <v>68681007.386800006</v>
          </cell>
          <cell r="G110">
            <v>1.93</v>
          </cell>
          <cell r="H110">
            <v>132554000</v>
          </cell>
          <cell r="I110">
            <v>25</v>
          </cell>
        </row>
        <row r="111">
          <cell r="D111" t="str">
            <v>N2S23</v>
          </cell>
          <cell r="E111" t="str">
            <v>Módulo de barraje para barra doble -tipo 2-</v>
          </cell>
          <cell r="F111">
            <v>95616669.349999994</v>
          </cell>
          <cell r="G111">
            <v>1.93</v>
          </cell>
          <cell r="H111">
            <v>184540000</v>
          </cell>
          <cell r="I111">
            <v>25</v>
          </cell>
        </row>
        <row r="112">
          <cell r="D112" t="str">
            <v>N2S24</v>
          </cell>
          <cell r="E112" t="str">
            <v>Módulo de barraje para barra principal y transferencia -tipo 1-</v>
          </cell>
          <cell r="F112">
            <v>68681007.386800006</v>
          </cell>
          <cell r="G112">
            <v>1.93</v>
          </cell>
          <cell r="H112">
            <v>132554000</v>
          </cell>
          <cell r="I112">
            <v>25</v>
          </cell>
        </row>
        <row r="113">
          <cell r="D113" t="str">
            <v>N2S25</v>
          </cell>
          <cell r="E113" t="str">
            <v>Módulo de barraje para barra principal y transferencia -tipo 2-</v>
          </cell>
          <cell r="F113">
            <v>95616669.349999994</v>
          </cell>
          <cell r="G113">
            <v>1.93</v>
          </cell>
          <cell r="H113">
            <v>184540000</v>
          </cell>
          <cell r="I113">
            <v>25</v>
          </cell>
        </row>
        <row r="114">
          <cell r="D114" t="str">
            <v>N2S26</v>
          </cell>
          <cell r="E114" t="str">
            <v>Módulo de barraje subestación reducida</v>
          </cell>
          <cell r="F114">
            <v>22815478.792800002</v>
          </cell>
          <cell r="G114">
            <v>1.93</v>
          </cell>
          <cell r="H114">
            <v>44034000</v>
          </cell>
          <cell r="I114">
            <v>25</v>
          </cell>
        </row>
        <row r="115">
          <cell r="D115" t="str">
            <v>N4L1</v>
          </cell>
          <cell r="E115" t="str">
            <v>km de Línea: Circuito sencillo - Estructuras de Celosía - Urbana - Conductor tipo 1</v>
          </cell>
          <cell r="F115">
            <v>44014181.942999996</v>
          </cell>
          <cell r="G115">
            <v>2.69</v>
          </cell>
          <cell r="H115">
            <v>118398000</v>
          </cell>
          <cell r="I115">
            <v>25</v>
          </cell>
        </row>
        <row r="116">
          <cell r="D116" t="str">
            <v>N4L2</v>
          </cell>
          <cell r="E116" t="str">
            <v>km de Línea: Circuito sencillo - Estructuras de Celosía - Urbana - Conductor tipo 2</v>
          </cell>
          <cell r="F116">
            <v>58759071</v>
          </cell>
          <cell r="G116">
            <v>2.69</v>
          </cell>
          <cell r="H116">
            <v>158062000</v>
          </cell>
          <cell r="I116">
            <v>25</v>
          </cell>
        </row>
        <row r="117">
          <cell r="D117" t="str">
            <v>N4L3</v>
          </cell>
          <cell r="E117" t="str">
            <v>km de Línea: Circuito sencillo - Estructuras de Celosía - Rural - Conductor tipo 1</v>
          </cell>
          <cell r="F117">
            <v>37971424</v>
          </cell>
          <cell r="G117">
            <v>2.69</v>
          </cell>
          <cell r="H117">
            <v>102143000</v>
          </cell>
          <cell r="I117">
            <v>25</v>
          </cell>
        </row>
        <row r="118">
          <cell r="D118" t="str">
            <v>N4L4</v>
          </cell>
          <cell r="E118" t="str">
            <v>km de Línea: Circuito sencillo - Estructuras de Celosía - Rural - Conductor tipo 2</v>
          </cell>
          <cell r="F118">
            <v>49204575</v>
          </cell>
          <cell r="G118">
            <v>2.69</v>
          </cell>
          <cell r="H118">
            <v>132360000</v>
          </cell>
          <cell r="I118">
            <v>25</v>
          </cell>
        </row>
        <row r="119">
          <cell r="D119" t="str">
            <v>N4L5</v>
          </cell>
          <cell r="E119" t="str">
            <v>km de Línea: Circuito sencillo - Estructuras de Concreto - Urbana - Conductor tipo 1</v>
          </cell>
          <cell r="F119">
            <v>75726404.322999984</v>
          </cell>
          <cell r="G119">
            <v>2.44</v>
          </cell>
          <cell r="H119">
            <v>184772000</v>
          </cell>
          <cell r="I119">
            <v>25</v>
          </cell>
        </row>
        <row r="120">
          <cell r="D120" t="str">
            <v>N4L6</v>
          </cell>
          <cell r="E120" t="str">
            <v>km de Línea: Circuito sencillo - Estructuras de Concreto - Urbana - Conductor tipo 2</v>
          </cell>
          <cell r="F120">
            <v>85992036.312999979</v>
          </cell>
          <cell r="G120">
            <v>2.44</v>
          </cell>
          <cell r="H120">
            <v>209821000</v>
          </cell>
          <cell r="I120">
            <v>25</v>
          </cell>
        </row>
        <row r="121">
          <cell r="D121" t="str">
            <v>N4L7</v>
          </cell>
          <cell r="E121" t="str">
            <v>km de Línea: Circuito sencillo - Estructuras de Concreto- Rural - Conductor tipo 1</v>
          </cell>
          <cell r="F121">
            <v>50337839</v>
          </cell>
          <cell r="G121">
            <v>2.4900000000000002</v>
          </cell>
          <cell r="H121">
            <v>125341000</v>
          </cell>
          <cell r="I121">
            <v>25</v>
          </cell>
        </row>
        <row r="122">
          <cell r="D122" t="str">
            <v>N4L8</v>
          </cell>
          <cell r="E122" t="str">
            <v>km de Línea: Circuito sencillo - Estructuras de Concreto - Rural - Conductor tipo 2</v>
          </cell>
          <cell r="F122">
            <v>60603471</v>
          </cell>
          <cell r="G122">
            <v>2.4900000000000002</v>
          </cell>
          <cell r="H122">
            <v>150903000</v>
          </cell>
          <cell r="I122">
            <v>25</v>
          </cell>
        </row>
        <row r="123">
          <cell r="D123" t="str">
            <v>N4L9</v>
          </cell>
          <cell r="E123" t="str">
            <v>km de Línea: Circuito doble - Estructuras de Celosía - Urbana - Conductor tipo 1</v>
          </cell>
          <cell r="F123">
            <v>79132628</v>
          </cell>
          <cell r="G123">
            <v>2.69</v>
          </cell>
          <cell r="H123">
            <v>212867000</v>
          </cell>
          <cell r="I123">
            <v>25</v>
          </cell>
        </row>
        <row r="124">
          <cell r="D124" t="str">
            <v>N4L10</v>
          </cell>
          <cell r="E124" t="str">
            <v>km de Línea: Circuito doble - Estructuras de Celosía - Urbana - Conductor tipo 2</v>
          </cell>
          <cell r="F124">
            <v>106830703</v>
          </cell>
          <cell r="G124">
            <v>2.69</v>
          </cell>
          <cell r="H124">
            <v>287375000</v>
          </cell>
          <cell r="I124">
            <v>25</v>
          </cell>
        </row>
        <row r="125">
          <cell r="D125" t="str">
            <v>N4L11</v>
          </cell>
          <cell r="E125" t="str">
            <v>km de Línea: Circuito doble - Estructuras de Celosía - Rural - Conductor tipo 1</v>
          </cell>
          <cell r="F125">
            <v>61405617.540119998</v>
          </cell>
          <cell r="G125">
            <v>2.69</v>
          </cell>
          <cell r="H125">
            <v>165181000</v>
          </cell>
          <cell r="I125">
            <v>25</v>
          </cell>
        </row>
        <row r="126">
          <cell r="D126" t="str">
            <v>N4L12</v>
          </cell>
          <cell r="E126" t="str">
            <v>km de Línea: Circuito doble - Estructuras de Celosía - Rural - Conductor tipo 2</v>
          </cell>
          <cell r="F126">
            <v>84294762.352280006</v>
          </cell>
          <cell r="G126">
            <v>2.69</v>
          </cell>
          <cell r="H126">
            <v>226753000</v>
          </cell>
          <cell r="I126">
            <v>25</v>
          </cell>
        </row>
        <row r="127">
          <cell r="D127" t="str">
            <v>N4L13</v>
          </cell>
          <cell r="E127" t="str">
            <v>km de Línea: Circuito doble - Estructuras de Concreto - Urbana - Conductor tipo 1</v>
          </cell>
          <cell r="F127">
            <v>97944590.925999984</v>
          </cell>
          <cell r="G127">
            <v>2.44</v>
          </cell>
          <cell r="H127">
            <v>238985000</v>
          </cell>
          <cell r="I127">
            <v>25</v>
          </cell>
        </row>
        <row r="128">
          <cell r="D128" t="str">
            <v>N4L14</v>
          </cell>
          <cell r="E128" t="str">
            <v>km de Línea: Circuito doble - Estructuras de Concreto - Urbana - Conductor tipo 2</v>
          </cell>
          <cell r="F128">
            <v>118475854.90599999</v>
          </cell>
          <cell r="G128">
            <v>2.44</v>
          </cell>
          <cell r="H128">
            <v>289081000</v>
          </cell>
          <cell r="I128">
            <v>25</v>
          </cell>
        </row>
        <row r="129">
          <cell r="D129" t="str">
            <v>N4L15</v>
          </cell>
          <cell r="E129" t="str">
            <v>km de Línea: Circuito doble - Estructuras de Concreto - Rural - Conductor tipo 1</v>
          </cell>
          <cell r="F129">
            <v>69210903</v>
          </cell>
          <cell r="G129">
            <v>2.4900000000000002</v>
          </cell>
          <cell r="H129">
            <v>172335000</v>
          </cell>
          <cell r="I129">
            <v>25</v>
          </cell>
        </row>
        <row r="130">
          <cell r="D130" t="str">
            <v>N4L16</v>
          </cell>
          <cell r="E130" t="str">
            <v>km de Línea: Circuito doble - Estructuras de Concreto - Rural - Conductor tipo 2</v>
          </cell>
          <cell r="F130">
            <v>89742167</v>
          </cell>
          <cell r="G130">
            <v>2.4900000000000002</v>
          </cell>
          <cell r="H130">
            <v>223458000</v>
          </cell>
          <cell r="I130">
            <v>25</v>
          </cell>
        </row>
        <row r="131">
          <cell r="D131" t="str">
            <v>N4L17</v>
          </cell>
          <cell r="E131" t="str">
            <v>km de Línea: Circuito sencillo - Poste metálico - Urbana - Conductor tipo 1</v>
          </cell>
          <cell r="F131">
            <v>104996228.82299998</v>
          </cell>
          <cell r="G131">
            <v>2.69</v>
          </cell>
          <cell r="H131">
            <v>282440000</v>
          </cell>
          <cell r="I131">
            <v>25</v>
          </cell>
        </row>
        <row r="132">
          <cell r="D132" t="str">
            <v>N4L18</v>
          </cell>
          <cell r="E132" t="str">
            <v>km de Línea: Circuito sencillo - Poste metálico - Urbana - Conductor tipo 2</v>
          </cell>
          <cell r="F132">
            <v>115261860.81299998</v>
          </cell>
          <cell r="G132">
            <v>2.69</v>
          </cell>
          <cell r="H132">
            <v>310054000</v>
          </cell>
          <cell r="I132">
            <v>25</v>
          </cell>
        </row>
        <row r="133">
          <cell r="D133" t="str">
            <v>N4L19</v>
          </cell>
          <cell r="E133" t="str">
            <v>km de Línea: Circuito doble - Poste metálico - Urbana - Conductor tipo 1</v>
          </cell>
          <cell r="F133">
            <v>158145345.42599997</v>
          </cell>
          <cell r="G133">
            <v>2.69</v>
          </cell>
          <cell r="H133">
            <v>425411000</v>
          </cell>
          <cell r="I133">
            <v>25</v>
          </cell>
        </row>
        <row r="134">
          <cell r="D134" t="str">
            <v>N4L20</v>
          </cell>
          <cell r="E134" t="str">
            <v>km de Línea: Circuito doble - Poste metálico - Urbana - Conductor tipo 2</v>
          </cell>
          <cell r="F134">
            <v>178676609.40599996</v>
          </cell>
          <cell r="G134">
            <v>2.69</v>
          </cell>
          <cell r="H134">
            <v>480640000</v>
          </cell>
          <cell r="I134">
            <v>25</v>
          </cell>
        </row>
        <row r="135">
          <cell r="D135" t="str">
            <v>N4L21</v>
          </cell>
          <cell r="E135" t="str">
            <v>km de Línea   Circuito sencillo - Subterránea - Urbana - Cable (750 MCM - 1000 MCM)</v>
          </cell>
          <cell r="F135">
            <v>1516073806</v>
          </cell>
          <cell r="G135">
            <v>1.63</v>
          </cell>
          <cell r="H135">
            <v>2471200000</v>
          </cell>
          <cell r="I135">
            <v>25</v>
          </cell>
        </row>
        <row r="136">
          <cell r="D136" t="str">
            <v>N4L22</v>
          </cell>
          <cell r="E136" t="str">
            <v>km de Línea   Circuito sencillo - Submarina - cable monopolares (500 MCM)</v>
          </cell>
          <cell r="F136">
            <v>739222747</v>
          </cell>
          <cell r="G136">
            <v>2.11</v>
          </cell>
          <cell r="H136">
            <v>1559760000</v>
          </cell>
          <cell r="I136">
            <v>25</v>
          </cell>
        </row>
        <row r="137">
          <cell r="D137" t="str">
            <v>N3L1</v>
          </cell>
          <cell r="E137" t="str">
            <v>km de Línea: Circuito sencillo - Poste (&gt;20m) o E. de Celosía - Urbana - Conductor tipo 1</v>
          </cell>
          <cell r="F137">
            <v>23976958.669027627</v>
          </cell>
          <cell r="G137">
            <v>1.98</v>
          </cell>
          <cell r="H137">
            <v>47474000</v>
          </cell>
          <cell r="I137">
            <v>25</v>
          </cell>
        </row>
        <row r="138">
          <cell r="D138" t="str">
            <v>N3L2</v>
          </cell>
          <cell r="E138" t="str">
            <v>km de Línea: Circuito sencillo - Poste (&gt;20m) o E. de Celosía - Urbana - Conductor tipo 2</v>
          </cell>
          <cell r="F138">
            <v>33325736.659258984</v>
          </cell>
          <cell r="G138">
            <v>1.98</v>
          </cell>
          <cell r="H138">
            <v>65985000</v>
          </cell>
          <cell r="I138">
            <v>25</v>
          </cell>
        </row>
        <row r="139">
          <cell r="D139" t="str">
            <v>N3L3</v>
          </cell>
          <cell r="E139" t="str">
            <v>km de Línea: Circuito sencillo - Poste de concreto - Urbana - Conductor tipo 1</v>
          </cell>
          <cell r="F139">
            <v>35422624.717027634</v>
          </cell>
          <cell r="G139">
            <v>1.98</v>
          </cell>
          <cell r="H139">
            <v>70137000</v>
          </cell>
          <cell r="I139">
            <v>25</v>
          </cell>
        </row>
        <row r="140">
          <cell r="D140" t="str">
            <v>N3L4</v>
          </cell>
          <cell r="E140" t="str">
            <v>km de Línea: Circuito sencillo - Poste de concreto - Urbana - Conductor tipo 2</v>
          </cell>
          <cell r="F140">
            <v>41187997.187258989</v>
          </cell>
          <cell r="G140">
            <v>1.98</v>
          </cell>
          <cell r="H140">
            <v>81552000</v>
          </cell>
          <cell r="I140">
            <v>25</v>
          </cell>
        </row>
        <row r="141">
          <cell r="D141" t="str">
            <v>N3L5</v>
          </cell>
          <cell r="E141" t="str">
            <v>km de Línea: Circuito sencillo - Poste de concreto - Rural - Conductor tipo 1</v>
          </cell>
          <cell r="F141">
            <v>19469112.114027634</v>
          </cell>
          <cell r="G141">
            <v>1.83</v>
          </cell>
          <cell r="H141">
            <v>35628000</v>
          </cell>
          <cell r="I141">
            <v>25</v>
          </cell>
        </row>
        <row r="142">
          <cell r="D142" t="str">
            <v>N3L6</v>
          </cell>
          <cell r="E142" t="str">
            <v>km de Línea: Circuito sencillo - Poste de concreto - Rural - Conductor tipo 2</v>
          </cell>
          <cell r="F142">
            <v>25203608.552585013</v>
          </cell>
          <cell r="G142">
            <v>1.83</v>
          </cell>
          <cell r="H142">
            <v>46123000</v>
          </cell>
          <cell r="I142">
            <v>25</v>
          </cell>
        </row>
        <row r="143">
          <cell r="D143" t="str">
            <v>N3L7</v>
          </cell>
          <cell r="E143" t="str">
            <v>km de Línea: Circuito doble - Poste (&gt;20m) o E. de Celosía - Urbana - Conductor tipo 1</v>
          </cell>
          <cell r="F143">
            <v>54049514.577055253</v>
          </cell>
          <cell r="G143">
            <v>2.08</v>
          </cell>
          <cell r="H143">
            <v>112423000</v>
          </cell>
          <cell r="I143">
            <v>25</v>
          </cell>
        </row>
        <row r="144">
          <cell r="D144" t="str">
            <v>N3L8</v>
          </cell>
          <cell r="E144" t="str">
            <v>km de Línea: Circuito doble - Poste (&gt;20m) o E. de Celosía - Urbana - Conductor tipo 2</v>
          </cell>
          <cell r="F144">
            <v>65580259.517517969</v>
          </cell>
          <cell r="G144">
            <v>2.08</v>
          </cell>
          <cell r="H144">
            <v>136407000</v>
          </cell>
          <cell r="I144">
            <v>25</v>
          </cell>
        </row>
        <row r="145">
          <cell r="D145" t="str">
            <v>N3L9</v>
          </cell>
          <cell r="E145" t="str">
            <v>km de Línea: Circuito doble - Poste (&gt;20m) o E. de Celosía - Rural - Conductor tipo 1</v>
          </cell>
          <cell r="F145">
            <v>41399399.834055267</v>
          </cell>
          <cell r="G145">
            <v>1.88</v>
          </cell>
          <cell r="H145">
            <v>77831000</v>
          </cell>
          <cell r="I145">
            <v>25</v>
          </cell>
        </row>
        <row r="146">
          <cell r="D146" t="str">
            <v>N3L10</v>
          </cell>
          <cell r="E146" t="str">
            <v>km de Línea: Circuito doble - Poste (&gt;20m) o E. de Celosía - Rural - Conductor tipo 2</v>
          </cell>
          <cell r="F146">
            <v>52930144.774517983</v>
          </cell>
          <cell r="G146">
            <v>1.88</v>
          </cell>
          <cell r="H146">
            <v>99509000</v>
          </cell>
          <cell r="I146">
            <v>25</v>
          </cell>
        </row>
        <row r="147">
          <cell r="D147" t="str">
            <v>N3L11</v>
          </cell>
          <cell r="E147" t="str">
            <v>km de Línea: Circuito sencillo - Poste de concreto - Urbana - Conductor tipo 1 semiaislado 3F (*)</v>
          </cell>
          <cell r="F147">
            <v>83326684.075502396</v>
          </cell>
          <cell r="G147">
            <v>1.4</v>
          </cell>
          <cell r="H147">
            <v>116657000</v>
          </cell>
          <cell r="I147">
            <v>25</v>
          </cell>
        </row>
        <row r="148">
          <cell r="D148" t="str">
            <v>N3L12</v>
          </cell>
          <cell r="E148" t="str">
            <v>km de Línea: Circuito sencillo - Poste de concreto - Urbana - Conductor tipo 2 semiaislado 3F (*)</v>
          </cell>
          <cell r="F148">
            <v>108645962.7875517</v>
          </cell>
          <cell r="G148">
            <v>1.4</v>
          </cell>
          <cell r="H148">
            <v>152104000</v>
          </cell>
          <cell r="I148">
            <v>25</v>
          </cell>
        </row>
        <row r="149">
          <cell r="D149" t="str">
            <v>N3L13</v>
          </cell>
          <cell r="E149" t="str">
            <v>km de Línea: Circuito sencillo - Subterránea - Urbana (3 Cables Monopolares 750 MCM cu)</v>
          </cell>
          <cell r="F149">
            <v>462628784.73376614</v>
          </cell>
          <cell r="G149">
            <v>1.63</v>
          </cell>
          <cell r="H149">
            <v>754085000</v>
          </cell>
          <cell r="I149">
            <v>25</v>
          </cell>
        </row>
        <row r="150">
          <cell r="D150" t="str">
            <v>N3L14</v>
          </cell>
          <cell r="E150" t="str">
            <v>km de Línea: Circuito sencillo - Subterránea - Urbana (3 Cables Monopolares 500 MCM cu)</v>
          </cell>
          <cell r="F150">
            <v>361293166.44805187</v>
          </cell>
          <cell r="G150">
            <v>1.63</v>
          </cell>
          <cell r="H150">
            <v>588908000</v>
          </cell>
          <cell r="I150">
            <v>25</v>
          </cell>
        </row>
        <row r="151">
          <cell r="D151" t="str">
            <v>N3L15</v>
          </cell>
          <cell r="E151" t="str">
            <v>km de Línea: Circuito sencillo - Subterránea - Urbana (3 Cables Monopolares 350 MCM cu)</v>
          </cell>
          <cell r="F151">
            <v>287710581.74675328</v>
          </cell>
          <cell r="G151">
            <v>1.63</v>
          </cell>
          <cell r="H151">
            <v>468968000</v>
          </cell>
          <cell r="I151">
            <v>25</v>
          </cell>
        </row>
        <row r="152">
          <cell r="D152" t="str">
            <v>N3L16</v>
          </cell>
          <cell r="E152" t="str">
            <v>km de Línea: Circuito sencillo - Subterránea - Urbana (3 Cables Monopolares 4/0 MCM cu)</v>
          </cell>
          <cell r="F152">
            <v>240490700.94805196</v>
          </cell>
          <cell r="G152">
            <v>1.63</v>
          </cell>
          <cell r="H152">
            <v>392000000</v>
          </cell>
          <cell r="I152">
            <v>25</v>
          </cell>
        </row>
        <row r="153">
          <cell r="D153" t="str">
            <v>N3L17</v>
          </cell>
          <cell r="E153" t="str">
            <v>km de Línea: Circuito sencillo - Subterránea - Urbana (3 Cables Monopolares 1/0 MCM cu)</v>
          </cell>
          <cell r="F153">
            <v>194118854.30519485</v>
          </cell>
          <cell r="G153">
            <v>1.63</v>
          </cell>
          <cell r="H153">
            <v>316414000</v>
          </cell>
          <cell r="I153">
            <v>25</v>
          </cell>
        </row>
        <row r="154">
          <cell r="D154" t="str">
            <v>N3L18</v>
          </cell>
          <cell r="E154" t="str">
            <v>km de Línea: Circuito doble - Subterránea - Urbana (6 Cables Monopolares 750 MCM cu)</v>
          </cell>
          <cell r="F154">
            <v>823043300.96753252</v>
          </cell>
          <cell r="G154">
            <v>1.63</v>
          </cell>
          <cell r="H154">
            <v>1341561000</v>
          </cell>
          <cell r="I154">
            <v>25</v>
          </cell>
        </row>
        <row r="155">
          <cell r="D155" t="str">
            <v>N3L19</v>
          </cell>
          <cell r="E155" t="str">
            <v>km de Línea: Circuito doble - Subterránea - Urbana (6 Cables Monopolares 500 MCM cu)</v>
          </cell>
          <cell r="F155">
            <v>620372064.39610386</v>
          </cell>
          <cell r="G155">
            <v>1.63</v>
          </cell>
          <cell r="H155">
            <v>1011206000</v>
          </cell>
          <cell r="I155">
            <v>25</v>
          </cell>
        </row>
        <row r="156">
          <cell r="D156" t="str">
            <v>N3L20</v>
          </cell>
          <cell r="E156" t="str">
            <v>km de Línea: Circuito doble - Subterránea - Urbana (6 Cables Monopolares 350 MCM cu)</v>
          </cell>
          <cell r="F156">
            <v>472415094.99350649</v>
          </cell>
          <cell r="G156">
            <v>1.63</v>
          </cell>
          <cell r="H156">
            <v>770037000</v>
          </cell>
          <cell r="I156">
            <v>25</v>
          </cell>
        </row>
        <row r="157">
          <cell r="D157" t="str">
            <v>N3L21</v>
          </cell>
          <cell r="E157" t="str">
            <v>km de Línea: Circuito doble - Subterránea - Urbana (6 Cables Monopolares 4/0 MCM cu)</v>
          </cell>
          <cell r="F157">
            <v>377975333.39610386</v>
          </cell>
          <cell r="G157">
            <v>1.63</v>
          </cell>
          <cell r="H157">
            <v>616100000</v>
          </cell>
          <cell r="I157">
            <v>25</v>
          </cell>
        </row>
        <row r="158">
          <cell r="D158" t="str">
            <v>N3L22</v>
          </cell>
          <cell r="E158" t="str">
            <v>km de Línea: Circuito doble - Subterránea - Urbana (6 Cables Monopolares 1/0 MCM cu)</v>
          </cell>
          <cell r="F158">
            <v>285091468.11038965</v>
          </cell>
          <cell r="G158">
            <v>1.63</v>
          </cell>
          <cell r="H158">
            <v>464699000</v>
          </cell>
          <cell r="I158">
            <v>25</v>
          </cell>
        </row>
        <row r="159">
          <cell r="D159" t="str">
            <v>N2L1</v>
          </cell>
          <cell r="E159" t="str">
            <v>km de Línea: Circuito sencillo - Poste de concreto - Urbana - Conductor tipo 1 con 3F + N</v>
          </cell>
          <cell r="F159">
            <v>26312184.713036843</v>
          </cell>
          <cell r="G159">
            <v>1.81</v>
          </cell>
          <cell r="H159">
            <v>47625000</v>
          </cell>
          <cell r="I159">
            <v>25</v>
          </cell>
        </row>
        <row r="160">
          <cell r="D160" t="str">
            <v>N2L2</v>
          </cell>
          <cell r="E160" t="str">
            <v>km de Línea: Circuito sencillo - Poste de concreto - Urbana - Conductor tipo 2 con 3F + N</v>
          </cell>
          <cell r="F160">
            <v>33999348.006678648</v>
          </cell>
          <cell r="G160">
            <v>1.81</v>
          </cell>
          <cell r="H160">
            <v>61539000</v>
          </cell>
          <cell r="I160">
            <v>25</v>
          </cell>
        </row>
        <row r="161">
          <cell r="D161" t="str">
            <v>N2L3</v>
          </cell>
          <cell r="E161" t="str">
            <v>km de Línea: Circuito sencillo - Poste de concreto - Urbana - Conductor tipo 1 con 3F</v>
          </cell>
          <cell r="F161">
            <v>22558665.153027631</v>
          </cell>
          <cell r="G161">
            <v>1.74</v>
          </cell>
          <cell r="H161">
            <v>39252000</v>
          </cell>
          <cell r="I161">
            <v>25</v>
          </cell>
        </row>
        <row r="162">
          <cell r="D162" t="str">
            <v>N2L4</v>
          </cell>
          <cell r="E162" t="str">
            <v>km de Línea: Circuito sencillo - Poste de concreto - Urbana - Conductor tipo 2 con 3F</v>
          </cell>
          <cell r="F162">
            <v>28324037.623258986</v>
          </cell>
          <cell r="G162">
            <v>1.74</v>
          </cell>
          <cell r="H162">
            <v>49284000</v>
          </cell>
          <cell r="I162">
            <v>25</v>
          </cell>
        </row>
        <row r="163">
          <cell r="D163" t="str">
            <v>N2L5</v>
          </cell>
          <cell r="E163" t="str">
            <v>km de Línea: Circuito sencillo - Poste de concreto - Urbana - Conductor tipo 1 con 2F + N</v>
          </cell>
          <cell r="F163">
            <v>24162262.035027631</v>
          </cell>
          <cell r="G163">
            <v>1.74</v>
          </cell>
          <cell r="H163">
            <v>42042000</v>
          </cell>
          <cell r="I163">
            <v>25</v>
          </cell>
        </row>
        <row r="164">
          <cell r="D164" t="str">
            <v>N2L6</v>
          </cell>
          <cell r="E164" t="str">
            <v>km de Línea: Circuito sencillo - Poste de concreto - Urbana - Conductor tipo 2 con 2F + N</v>
          </cell>
          <cell r="F164">
            <v>29927634.505258985</v>
          </cell>
          <cell r="G164">
            <v>1.74</v>
          </cell>
          <cell r="H164">
            <v>52074000</v>
          </cell>
          <cell r="I164">
            <v>25</v>
          </cell>
        </row>
        <row r="165">
          <cell r="D165" t="str">
            <v>N2L7</v>
          </cell>
          <cell r="E165" t="str">
            <v>km de Línea: Circuito sencillo - Poste de concreto - Urbana - Conductor tipo 1 con 2F</v>
          </cell>
          <cell r="F165">
            <v>19403750.119018424</v>
          </cell>
          <cell r="G165">
            <v>1.62</v>
          </cell>
          <cell r="H165">
            <v>31434000</v>
          </cell>
          <cell r="I165">
            <v>25</v>
          </cell>
        </row>
        <row r="166">
          <cell r="D166" t="str">
            <v>N2L8</v>
          </cell>
          <cell r="E166" t="str">
            <v>km de Línea: Circuito sencillo - Poste de concreto - Urbana - Conductor tipo 1 con 1F + N</v>
          </cell>
          <cell r="F166">
            <v>21007347.001018424</v>
          </cell>
          <cell r="G166">
            <v>1.62</v>
          </cell>
          <cell r="H166">
            <v>34032000</v>
          </cell>
          <cell r="I166">
            <v>25</v>
          </cell>
        </row>
        <row r="167">
          <cell r="D167" t="str">
            <v>N2L9</v>
          </cell>
          <cell r="E167" t="str">
            <v>km de Línea: Circuito sencillo - Poste de concreto - Rural - Conductor tipo 1 con 3F + N</v>
          </cell>
          <cell r="F167">
            <v>12659003.556036847</v>
          </cell>
          <cell r="G167">
            <v>2.0699999999999998</v>
          </cell>
          <cell r="H167">
            <v>26204000</v>
          </cell>
          <cell r="I167">
            <v>25</v>
          </cell>
        </row>
        <row r="168">
          <cell r="D168" t="str">
            <v>N2L10</v>
          </cell>
          <cell r="E168" t="str">
            <v>km de Línea: Circuito sencillo - Poste de concreto - Rural - Conductor tipo 2 con 3F + N</v>
          </cell>
          <cell r="F168">
            <v>20346166.84967865</v>
          </cell>
          <cell r="G168">
            <v>2.0699999999999998</v>
          </cell>
          <cell r="H168">
            <v>42117000</v>
          </cell>
          <cell r="I168">
            <v>25</v>
          </cell>
        </row>
        <row r="169">
          <cell r="D169" t="str">
            <v>N2L11</v>
          </cell>
          <cell r="E169" t="str">
            <v>km de Línea: Circuito sencillo - Poste de concreto - Rural - Conductor tipo 1 con 3F</v>
          </cell>
          <cell r="F169">
            <v>10614550.787427632</v>
          </cell>
          <cell r="G169">
            <v>2.04</v>
          </cell>
          <cell r="H169">
            <v>21654000</v>
          </cell>
          <cell r="I169">
            <v>25</v>
          </cell>
        </row>
        <row r="170">
          <cell r="D170" t="str">
            <v>N2L12</v>
          </cell>
          <cell r="E170" t="str">
            <v>km de Línea: Circuito sencillo - Poste de concreto - Rural - Conductor tipo 2 con 3F</v>
          </cell>
          <cell r="F170">
            <v>16379923.257658986</v>
          </cell>
          <cell r="G170">
            <v>2.04</v>
          </cell>
          <cell r="H170">
            <v>33415000</v>
          </cell>
          <cell r="I170">
            <v>25</v>
          </cell>
        </row>
        <row r="171">
          <cell r="D171" t="str">
            <v>N2L13</v>
          </cell>
          <cell r="E171" t="str">
            <v>km de Línea: Circuito sencillo - Poste de concreto - Rural - Conductor tipo 1 con 2F + N</v>
          </cell>
          <cell r="F171">
            <v>11198801.687427633</v>
          </cell>
          <cell r="G171">
            <v>2.04</v>
          </cell>
          <cell r="H171">
            <v>22846000</v>
          </cell>
          <cell r="I171">
            <v>25</v>
          </cell>
        </row>
        <row r="172">
          <cell r="D172" t="str">
            <v>N2L14</v>
          </cell>
          <cell r="E172" t="str">
            <v>km de Línea: Circuito sencillo - Poste de concreto - Rural - Conductor tipo 2 con 2F + N</v>
          </cell>
          <cell r="F172">
            <v>16964174.157658987</v>
          </cell>
          <cell r="G172">
            <v>2.04</v>
          </cell>
          <cell r="H172">
            <v>34607000</v>
          </cell>
          <cell r="I172">
            <v>25</v>
          </cell>
        </row>
        <row r="173">
          <cell r="D173" t="str">
            <v>N2L15</v>
          </cell>
          <cell r="E173" t="str">
            <v>km de Línea: Circuito sencillo - Poste de concreto - Rural - Conductor tipo 1 con 2F</v>
          </cell>
          <cell r="F173">
            <v>8800740.5280184243</v>
          </cell>
          <cell r="G173">
            <v>2.14</v>
          </cell>
          <cell r="H173">
            <v>18834000</v>
          </cell>
          <cell r="I173">
            <v>25</v>
          </cell>
        </row>
        <row r="174">
          <cell r="D174" t="str">
            <v>N2L16</v>
          </cell>
          <cell r="E174" t="str">
            <v>km de Línea: Circuito sencillo - Poste de concreto - Rural - Conductor tipo 1 con 1F + N</v>
          </cell>
          <cell r="F174">
            <v>9384991.4280184247</v>
          </cell>
          <cell r="G174">
            <v>2.14</v>
          </cell>
          <cell r="H174">
            <v>20084000</v>
          </cell>
          <cell r="I174">
            <v>25</v>
          </cell>
        </row>
        <row r="175">
          <cell r="D175" t="str">
            <v>N2L17</v>
          </cell>
          <cell r="E175" t="str">
            <v>km de Línea: Circuito sencillo - Poste de concreto - Urbana - Conductor tipo 1 semiaislado 3F+N (*)</v>
          </cell>
          <cell r="F175">
            <v>44311052.470112085</v>
          </cell>
          <cell r="G175">
            <v>1.62</v>
          </cell>
          <cell r="H175">
            <v>71784000</v>
          </cell>
          <cell r="I175">
            <v>25</v>
          </cell>
        </row>
        <row r="176">
          <cell r="D176" t="str">
            <v>N2L18</v>
          </cell>
          <cell r="E176" t="str">
            <v>km de Línea: Circuito sencillo - Poste de concreto - Urbana - Conductor tipo 2 semiaislado 3F+N (*)</v>
          </cell>
          <cell r="F176">
            <v>55468407.561275512</v>
          </cell>
          <cell r="G176">
            <v>1.62</v>
          </cell>
          <cell r="H176">
            <v>89859000</v>
          </cell>
          <cell r="I176">
            <v>25</v>
          </cell>
        </row>
        <row r="177">
          <cell r="D177" t="str">
            <v>N2L19</v>
          </cell>
          <cell r="E177" t="str">
            <v>km de Línea: Circuito sencillo - Poste de concreto - Urbana - Conductor tipo 1 semiaislado 1F+N (*)</v>
          </cell>
          <cell r="F177">
            <v>28097385.41752474</v>
          </cell>
          <cell r="G177">
            <v>1.62</v>
          </cell>
          <cell r="H177">
            <v>45518000</v>
          </cell>
          <cell r="I177">
            <v>25</v>
          </cell>
        </row>
        <row r="178">
          <cell r="D178" t="str">
            <v>N2L20</v>
          </cell>
          <cell r="E178" t="str">
            <v>km de Línea: Circuito sencillo - Poste de concreto - Urbana - Aislada 100% 3F</v>
          </cell>
          <cell r="F178">
            <v>65545469.920000009</v>
          </cell>
          <cell r="G178">
            <v>1.59</v>
          </cell>
          <cell r="H178">
            <v>104217000</v>
          </cell>
          <cell r="I178">
            <v>25</v>
          </cell>
        </row>
        <row r="179">
          <cell r="D179" t="str">
            <v>N2L21</v>
          </cell>
          <cell r="E179" t="str">
            <v>km de Línea: Circuito sencillo - Subterránea - Urbana (3 Cables Monopolares 500 MCM cu)</v>
          </cell>
          <cell r="F179">
            <v>319492316.20562762</v>
          </cell>
          <cell r="G179">
            <v>1.69</v>
          </cell>
          <cell r="H179">
            <v>539942000</v>
          </cell>
          <cell r="I179">
            <v>25</v>
          </cell>
        </row>
        <row r="180">
          <cell r="D180" t="str">
            <v>N2L22</v>
          </cell>
          <cell r="E180" t="str">
            <v>km de Línea: Circuito sencillo - Subterránea - Urbana (3 Cables Monopolares 350 MCM cu)</v>
          </cell>
          <cell r="F180">
            <v>259546948.80303028</v>
          </cell>
          <cell r="G180">
            <v>1.69</v>
          </cell>
          <cell r="H180">
            <v>438634000</v>
          </cell>
          <cell r="I180">
            <v>25</v>
          </cell>
        </row>
        <row r="181">
          <cell r="D181" t="str">
            <v>N2L23</v>
          </cell>
          <cell r="E181" t="str">
            <v>km de Línea: Circuito sencillo - Subterránea - Urbana (3 Cables Monopolares 4/0 MCM cu)</v>
          </cell>
          <cell r="F181">
            <v>212847046.84199131</v>
          </cell>
          <cell r="G181">
            <v>1.69</v>
          </cell>
          <cell r="H181">
            <v>359712000</v>
          </cell>
          <cell r="I181">
            <v>25</v>
          </cell>
        </row>
        <row r="182">
          <cell r="D182" t="str">
            <v>N2L24</v>
          </cell>
          <cell r="E182" t="str">
            <v>km de Línea: Circuito sencillo - Subterránea - Urbana (3 Cables Monopolares 1/0 AWG cu)</v>
          </cell>
          <cell r="F182">
            <v>168613782.08225107</v>
          </cell>
          <cell r="G182">
            <v>1.69</v>
          </cell>
          <cell r="H182">
            <v>284957000</v>
          </cell>
          <cell r="I182">
            <v>25</v>
          </cell>
        </row>
        <row r="183">
          <cell r="D183" t="str">
            <v>N2L25</v>
          </cell>
          <cell r="E183" t="str">
            <v>km de Línea: Circuito sencillo - Subterránea - Urbana (3 Cables Monopolares No 2 AWG cu)</v>
          </cell>
          <cell r="F183">
            <v>155471484.33549786</v>
          </cell>
          <cell r="G183">
            <v>1.69</v>
          </cell>
          <cell r="H183">
            <v>262747000</v>
          </cell>
          <cell r="I183">
            <v>25</v>
          </cell>
        </row>
        <row r="184">
          <cell r="D184" t="str">
            <v>N2L26</v>
          </cell>
          <cell r="E184" t="str">
            <v>km de Línea: Circuito doble - Subterránea - Urbana (6 Cables Monopolares 500 MCM cu)</v>
          </cell>
          <cell r="F184">
            <v>527693497.24458873</v>
          </cell>
          <cell r="G184">
            <v>1.69</v>
          </cell>
          <cell r="H184">
            <v>891802000</v>
          </cell>
          <cell r="I184">
            <v>25</v>
          </cell>
        </row>
        <row r="185">
          <cell r="D185" t="str">
            <v>N2L27</v>
          </cell>
          <cell r="E185" t="str">
            <v>km de Línea: Circuito doble - Subterránea - Urbana (6 Cables Monopolares 350 MCM cu)</v>
          </cell>
          <cell r="F185">
            <v>407802762.43939388</v>
          </cell>
          <cell r="G185">
            <v>1.69</v>
          </cell>
          <cell r="H185">
            <v>689187000</v>
          </cell>
          <cell r="I185">
            <v>25</v>
          </cell>
        </row>
        <row r="186">
          <cell r="D186" t="str">
            <v>N2L28</v>
          </cell>
          <cell r="E186" t="str">
            <v>km de Línea: Circuito doble - Subterránea - Urbana (6 Cables Monopolares 4/0 MCM cu)</v>
          </cell>
          <cell r="F186">
            <v>314402958.51731592</v>
          </cell>
          <cell r="G186">
            <v>1.69</v>
          </cell>
          <cell r="H186">
            <v>531341000</v>
          </cell>
          <cell r="I186">
            <v>25</v>
          </cell>
        </row>
        <row r="187">
          <cell r="D187" t="str">
            <v>N2L29</v>
          </cell>
          <cell r="E187" t="str">
            <v>km de Línea: Circuito doble - Subterránea - Urbana (6 Cables Monopolares 1/0 AWG cu)</v>
          </cell>
          <cell r="F187">
            <v>225936428.99783555</v>
          </cell>
          <cell r="G187">
            <v>1.69</v>
          </cell>
          <cell r="H187">
            <v>381833000</v>
          </cell>
          <cell r="I187">
            <v>25</v>
          </cell>
        </row>
        <row r="188">
          <cell r="D188" t="str">
            <v>N2L30</v>
          </cell>
          <cell r="E188" t="str">
            <v>km de Línea: Circuito doble - Subterránea - Urbana (6 Cables Monopolares No 2 AWG cu)</v>
          </cell>
          <cell r="F188">
            <v>199651833.504329</v>
          </cell>
          <cell r="G188">
            <v>1.69</v>
          </cell>
          <cell r="H188">
            <v>337412000</v>
          </cell>
          <cell r="I188">
            <v>25</v>
          </cell>
        </row>
        <row r="189">
          <cell r="D189" t="str">
            <v>N2L31</v>
          </cell>
          <cell r="E189" t="str">
            <v>km de Línea: Circuito monofásico - Subterránea - Urbana (1 Cable Monopolar 1/0 AWG cu)</v>
          </cell>
          <cell r="F189">
            <v>74526653.138528138</v>
          </cell>
          <cell r="G189">
            <v>1.69</v>
          </cell>
          <cell r="H189">
            <v>125950000</v>
          </cell>
          <cell r="I189">
            <v>25</v>
          </cell>
        </row>
        <row r="190">
          <cell r="D190" t="str">
            <v>N2L32</v>
          </cell>
          <cell r="E190" t="str">
            <v>km de Línea: Circuito monofásico - Subterránea - Urbana (1 Cable Monopolar No. 2 AWG cu)</v>
          </cell>
          <cell r="F190">
            <v>70145887.222943723</v>
          </cell>
          <cell r="G190">
            <v>1.69</v>
          </cell>
          <cell r="H190">
            <v>118547000</v>
          </cell>
          <cell r="I190">
            <v>25</v>
          </cell>
        </row>
        <row r="191">
          <cell r="D191" t="str">
            <v>N2L33</v>
          </cell>
          <cell r="E191" t="str">
            <v>km de Línea: Circuito sencillo - Poste concreto - Urbana - Aislada 100% 1F ( Cable tipo 1)</v>
          </cell>
          <cell r="F191">
            <v>30322880</v>
          </cell>
          <cell r="G191">
            <v>1.64</v>
          </cell>
          <cell r="H191">
            <v>49730000</v>
          </cell>
          <cell r="I191">
            <v>25</v>
          </cell>
        </row>
        <row r="192">
          <cell r="D192" t="str">
            <v>Unidad Constructiva</v>
          </cell>
          <cell r="E192" t="str">
            <v>Descripción</v>
          </cell>
          <cell r="F192" t="str">
            <v>Valor FOB    ($ dic 2001 por kVAr)</v>
          </cell>
          <cell r="G192" t="str">
            <v>Factor de Instalación</v>
          </cell>
          <cell r="H192" t="str">
            <v>Valor Instalado      ($ dic 2001por kVAr)</v>
          </cell>
          <cell r="I192" t="str">
            <v xml:space="preserve">Vida Útil </v>
          </cell>
        </row>
        <row r="193">
          <cell r="D193" t="str">
            <v>N4CR1</v>
          </cell>
          <cell r="E193" t="str">
            <v>Compensación reactiva para el nivel de tensión IV, capacidad final de 11 a 20 MVAr</v>
          </cell>
          <cell r="F193">
            <v>14893</v>
          </cell>
          <cell r="G193">
            <v>1.81</v>
          </cell>
          <cell r="H193">
            <v>27000</v>
          </cell>
          <cell r="I193">
            <v>25</v>
          </cell>
        </row>
        <row r="194">
          <cell r="D194" t="str">
            <v>N4CR2</v>
          </cell>
          <cell r="E194" t="str">
            <v>Compensación reactiva para el nivel de tensión IV, capacidad final de 21 a 30 MVAr</v>
          </cell>
          <cell r="F194">
            <v>12143</v>
          </cell>
          <cell r="G194">
            <v>1.81</v>
          </cell>
          <cell r="H194">
            <v>22000</v>
          </cell>
          <cell r="I194">
            <v>25</v>
          </cell>
        </row>
        <row r="195">
          <cell r="D195" t="str">
            <v>N4CR3</v>
          </cell>
          <cell r="E195" t="str">
            <v>Compensación reactiva para el nivel de tensión IV, capacidad final de 31 a 40 MVAr</v>
          </cell>
          <cell r="F195">
            <v>9279</v>
          </cell>
          <cell r="G195">
            <v>1.81</v>
          </cell>
          <cell r="H195">
            <v>17000</v>
          </cell>
          <cell r="I195">
            <v>25</v>
          </cell>
        </row>
        <row r="196">
          <cell r="D196" t="str">
            <v>N3CR1</v>
          </cell>
          <cell r="E196" t="str">
            <v>Compensación reactiva para el nivel de tensión III, capacidad final de 3 a 20 MVAr</v>
          </cell>
          <cell r="F196">
            <v>11456</v>
          </cell>
          <cell r="G196">
            <v>1.81</v>
          </cell>
          <cell r="H196">
            <v>21000</v>
          </cell>
          <cell r="I196">
            <v>25</v>
          </cell>
        </row>
        <row r="197">
          <cell r="D197" t="str">
            <v>N3CR2</v>
          </cell>
          <cell r="E197" t="str">
            <v>Compensación reactiva para el nivel de tensión III, capacidad final de 21 a 30 MVAr</v>
          </cell>
          <cell r="F197">
            <v>9508</v>
          </cell>
          <cell r="G197">
            <v>1.81</v>
          </cell>
          <cell r="H197">
            <v>17000</v>
          </cell>
          <cell r="I197">
            <v>25</v>
          </cell>
        </row>
        <row r="198">
          <cell r="D198" t="str">
            <v>N3CR3</v>
          </cell>
          <cell r="E198" t="str">
            <v>Compensación reactiva para el nivel de tensión III, capacidad final de 31 a 40 MVAr</v>
          </cell>
          <cell r="F198">
            <v>7561</v>
          </cell>
          <cell r="G198">
            <v>1.81</v>
          </cell>
          <cell r="H198">
            <v>14000</v>
          </cell>
          <cell r="I198">
            <v>25</v>
          </cell>
        </row>
        <row r="199">
          <cell r="D199" t="str">
            <v>N2CR1</v>
          </cell>
          <cell r="E199" t="str">
            <v>Compensación reactiva para el nivel de tensión II, capacidad final de 150 kVAr</v>
          </cell>
          <cell r="F199">
            <v>48802</v>
          </cell>
          <cell r="G199">
            <v>1.81</v>
          </cell>
          <cell r="H199">
            <v>88000</v>
          </cell>
          <cell r="I199">
            <v>25</v>
          </cell>
        </row>
        <row r="200">
          <cell r="D200" t="str">
            <v>N2CR2</v>
          </cell>
          <cell r="E200" t="str">
            <v>Compensación reactiva para el nivel de tensión II, capacidad final de 300 kVAr</v>
          </cell>
          <cell r="F200">
            <v>48802</v>
          </cell>
          <cell r="G200">
            <v>1.81</v>
          </cell>
          <cell r="H200">
            <v>88000</v>
          </cell>
          <cell r="I200">
            <v>25</v>
          </cell>
        </row>
        <row r="201">
          <cell r="D201" t="str">
            <v>N2CR3</v>
          </cell>
          <cell r="E201" t="str">
            <v>Compensación reactiva para el nivel de tensión II, capacidad final de 450 kVAr</v>
          </cell>
          <cell r="F201">
            <v>48802</v>
          </cell>
          <cell r="G201">
            <v>1.81</v>
          </cell>
          <cell r="H201">
            <v>88000</v>
          </cell>
          <cell r="I201">
            <v>25</v>
          </cell>
        </row>
        <row r="202">
          <cell r="D202" t="str">
            <v>N2CR4</v>
          </cell>
          <cell r="E202" t="str">
            <v>Compensación reactiva para el nivel de tensión II, capacidad final de 600 kVAr</v>
          </cell>
          <cell r="F202">
            <v>48802</v>
          </cell>
          <cell r="G202">
            <v>1.81</v>
          </cell>
          <cell r="H202">
            <v>88000</v>
          </cell>
          <cell r="I202">
            <v>25</v>
          </cell>
        </row>
        <row r="203">
          <cell r="D203" t="str">
            <v>N2CR5</v>
          </cell>
          <cell r="E203" t="str">
            <v>Compensación reactiva para el nivel de tensión II, capacidad final de 900 kVAr</v>
          </cell>
          <cell r="F203">
            <v>48802</v>
          </cell>
          <cell r="G203">
            <v>1.81</v>
          </cell>
          <cell r="H203">
            <v>88000</v>
          </cell>
          <cell r="I203">
            <v>25</v>
          </cell>
        </row>
        <row r="204">
          <cell r="D204" t="str">
            <v>N2CR6</v>
          </cell>
          <cell r="E204" t="str">
            <v>Compensación reactiva para el nivel de tensión II, capacidad final de 1200 kVAr</v>
          </cell>
          <cell r="F204">
            <v>48802</v>
          </cell>
          <cell r="G204">
            <v>1.81</v>
          </cell>
          <cell r="H204">
            <v>88000</v>
          </cell>
          <cell r="I204">
            <v>25</v>
          </cell>
        </row>
        <row r="205">
          <cell r="D205" t="str">
            <v>N2CR7</v>
          </cell>
          <cell r="E205" t="str">
            <v xml:space="preserve">Compensación reactiva para el nivel de tensión II, capacidad final mayor a 1200 kVAr </v>
          </cell>
          <cell r="F205">
            <v>28411</v>
          </cell>
          <cell r="G205">
            <v>1.81</v>
          </cell>
          <cell r="H205">
            <v>51000</v>
          </cell>
          <cell r="I205">
            <v>25</v>
          </cell>
        </row>
        <row r="206">
          <cell r="D206" t="str">
            <v>CODIGO UC</v>
          </cell>
          <cell r="E206" t="str">
            <v>Descripción</v>
          </cell>
          <cell r="F206" t="str">
            <v>Valor FOB    ($ dic 2001 por kVA)</v>
          </cell>
          <cell r="G206" t="str">
            <v>Factor de Instalación</v>
          </cell>
          <cell r="H206" t="str">
            <v>Valor Instalado      ($ dic 2001por kVA)</v>
          </cell>
          <cell r="I206" t="str">
            <v xml:space="preserve">Vida Útil </v>
          </cell>
        </row>
        <row r="207">
          <cell r="D207" t="str">
            <v>N5TC1</v>
          </cell>
          <cell r="E207" t="str">
            <v>Transformador trifásico (OLTC) de conexión al STN, capacidad final de 10 a 20 MVA</v>
          </cell>
          <cell r="F207">
            <v>18457</v>
          </cell>
          <cell r="G207">
            <v>1.81</v>
          </cell>
          <cell r="H207">
            <v>33000</v>
          </cell>
          <cell r="I207">
            <v>25</v>
          </cell>
        </row>
        <row r="208">
          <cell r="D208" t="str">
            <v>N5TC2</v>
          </cell>
          <cell r="E208" t="str">
            <v>Transformador trifásico (OLTC) de conexión al STN, capacidad final de 20 a 40 MVA</v>
          </cell>
          <cell r="F208">
            <v>18457</v>
          </cell>
          <cell r="G208">
            <v>1.81</v>
          </cell>
          <cell r="H208">
            <v>33000</v>
          </cell>
          <cell r="I208">
            <v>25</v>
          </cell>
        </row>
        <row r="209">
          <cell r="D209" t="str">
            <v>N5TC3</v>
          </cell>
          <cell r="E209" t="str">
            <v>Transformador trifásico (OLTC) de conexión al STN, capacidad final de 41 a 80 MVA</v>
          </cell>
          <cell r="F209">
            <v>16980</v>
          </cell>
          <cell r="G209">
            <v>1.81</v>
          </cell>
          <cell r="H209">
            <v>31000</v>
          </cell>
          <cell r="I209">
            <v>25</v>
          </cell>
        </row>
        <row r="210">
          <cell r="D210" t="str">
            <v>N5TC4</v>
          </cell>
          <cell r="E210" t="str">
            <v>Transformador trifásico (OLTC) de conexión al STN, capacidad final de 81 a 120 MVA</v>
          </cell>
          <cell r="F210">
            <v>13473</v>
          </cell>
          <cell r="G210">
            <v>1.81</v>
          </cell>
          <cell r="H210">
            <v>24000</v>
          </cell>
          <cell r="I210">
            <v>25</v>
          </cell>
        </row>
        <row r="211">
          <cell r="D211" t="str">
            <v>N5TC5</v>
          </cell>
          <cell r="E211" t="str">
            <v>Transformador trifásico (OLTC) de conexión al STN, capacidad final de 121 a 150 MVA</v>
          </cell>
          <cell r="F211">
            <v>11997</v>
          </cell>
          <cell r="G211">
            <v>1.81</v>
          </cell>
          <cell r="H211">
            <v>22000</v>
          </cell>
          <cell r="I211">
            <v>25</v>
          </cell>
        </row>
        <row r="212">
          <cell r="D212" t="str">
            <v>N5TC6</v>
          </cell>
          <cell r="E212" t="str">
            <v>Autotransformador monofásico (OLTC) de conexión al STN, capacidad final de 20 a 40 MVA</v>
          </cell>
          <cell r="F212">
            <v>18088</v>
          </cell>
          <cell r="G212">
            <v>1.81</v>
          </cell>
          <cell r="H212">
            <v>33000</v>
          </cell>
          <cell r="I212">
            <v>25</v>
          </cell>
        </row>
        <row r="213">
          <cell r="D213" t="str">
            <v>N5TC7</v>
          </cell>
          <cell r="E213" t="str">
            <v>Autotransformador monofásico (OLTC) de conexión al STN, capacidad final de 41 a 80 MVA</v>
          </cell>
          <cell r="F213">
            <v>14765</v>
          </cell>
          <cell r="G213">
            <v>1.81</v>
          </cell>
          <cell r="H213">
            <v>27000</v>
          </cell>
          <cell r="I213">
            <v>25</v>
          </cell>
        </row>
        <row r="214">
          <cell r="D214" t="str">
            <v>N5TC8</v>
          </cell>
          <cell r="E214" t="str">
            <v>Autotransformador monofásico (OLTC) de conexión al STN, capacidad final de 81 a 120 MVA</v>
          </cell>
          <cell r="F214">
            <v>11997</v>
          </cell>
          <cell r="G214">
            <v>1.81</v>
          </cell>
          <cell r="H214">
            <v>22000</v>
          </cell>
          <cell r="I214">
            <v>25</v>
          </cell>
        </row>
        <row r="215">
          <cell r="D215" t="str">
            <v>N5TC9</v>
          </cell>
          <cell r="E215" t="str">
            <v>Autotransformador monofásico (OLTC) de conexión al STN, capacidad final mayor a 121 MVA</v>
          </cell>
          <cell r="F215">
            <v>9228</v>
          </cell>
          <cell r="G215">
            <v>1.81</v>
          </cell>
          <cell r="H215">
            <v>17000</v>
          </cell>
          <cell r="I215">
            <v>25</v>
          </cell>
        </row>
        <row r="216">
          <cell r="D216" t="str">
            <v>N4T1</v>
          </cell>
          <cell r="E216" t="str">
            <v>Transf. trifásico (OLTC) de STR's y/o SDL's, lado de alta en el nivel IV, capacidad final de 6.1 a 10 MVA</v>
          </cell>
          <cell r="F216">
            <v>38759</v>
          </cell>
          <cell r="G216">
            <v>1.81</v>
          </cell>
          <cell r="H216">
            <v>70000</v>
          </cell>
          <cell r="I216">
            <v>25</v>
          </cell>
        </row>
        <row r="217">
          <cell r="D217" t="str">
            <v>N4T2</v>
          </cell>
          <cell r="E217" t="str">
            <v>Transf. trifásico (OLTC) de STR's y/o SDL's, lado de alta en el nivel IV, capacidad final de 11 a 15 MVA</v>
          </cell>
          <cell r="F217">
            <v>31007</v>
          </cell>
          <cell r="G217">
            <v>1.81</v>
          </cell>
          <cell r="H217">
            <v>56000</v>
          </cell>
          <cell r="I217">
            <v>25</v>
          </cell>
        </row>
        <row r="218">
          <cell r="D218" t="str">
            <v>N4T3</v>
          </cell>
          <cell r="E218" t="str">
            <v>Transf. trifásico (OLTC) de STR's y/o SDL's, lado de alta en el nivel IV, capacidad final de 16 a 20 MVA</v>
          </cell>
          <cell r="F218">
            <v>24732</v>
          </cell>
          <cell r="G218">
            <v>1.81</v>
          </cell>
          <cell r="H218">
            <v>45000</v>
          </cell>
          <cell r="I218">
            <v>25</v>
          </cell>
        </row>
        <row r="219">
          <cell r="D219" t="str">
            <v>N4T4</v>
          </cell>
          <cell r="E219" t="str">
            <v>Transf. trifásico (OLTC) de STR's y/o SDL's, lado de alta en el nivel IV, capacidad final de 21 a 30 MVA</v>
          </cell>
          <cell r="F219">
            <v>22148</v>
          </cell>
          <cell r="G219">
            <v>1.81</v>
          </cell>
          <cell r="H219">
            <v>40000</v>
          </cell>
          <cell r="I219">
            <v>25</v>
          </cell>
        </row>
        <row r="220">
          <cell r="D220" t="str">
            <v>N4T5</v>
          </cell>
          <cell r="E220" t="str">
            <v>Transf. trifásico (OLTC) de STR's y/o SDL's, lado de alta en el nivel IV, capacidad final de 31 a 40 MVA</v>
          </cell>
          <cell r="F220">
            <v>20856</v>
          </cell>
          <cell r="G220">
            <v>1.81</v>
          </cell>
          <cell r="H220">
            <v>38000</v>
          </cell>
          <cell r="I220">
            <v>25</v>
          </cell>
        </row>
        <row r="221">
          <cell r="D221" t="str">
            <v>N4T6</v>
          </cell>
          <cell r="E221" t="str">
            <v>Transf. trifásico (OLTC) de STR's y/o SDL's, lado de alta en el nivel IV, capacidad final de 41 a 80 MVA</v>
          </cell>
          <cell r="F221">
            <v>15135</v>
          </cell>
          <cell r="G221">
            <v>1.81</v>
          </cell>
          <cell r="H221">
            <v>27000</v>
          </cell>
          <cell r="I221">
            <v>25</v>
          </cell>
        </row>
        <row r="222">
          <cell r="D222" t="str">
            <v>N4T7</v>
          </cell>
          <cell r="E222" t="str">
            <v>Transf. trifásico (OLTC) de STR's y/o SDL's, lado de alta en el nivel IV, capacidad final de 81 a 120 MVA</v>
          </cell>
          <cell r="F222">
            <v>13289</v>
          </cell>
          <cell r="G222">
            <v>1.81</v>
          </cell>
          <cell r="H222">
            <v>24000</v>
          </cell>
          <cell r="I222">
            <v>25</v>
          </cell>
        </row>
        <row r="223">
          <cell r="D223" t="str">
            <v>N4T8</v>
          </cell>
          <cell r="E223" t="str">
            <v>Transf. trifásico (OLTC) de STR's y/o SDL's, lado de alta en el nivel IV, capacidad final mayor a 120 MVA</v>
          </cell>
          <cell r="F223">
            <v>12181</v>
          </cell>
          <cell r="G223">
            <v>1.81</v>
          </cell>
          <cell r="H223">
            <v>22000</v>
          </cell>
          <cell r="I223">
            <v>25</v>
          </cell>
        </row>
        <row r="224">
          <cell r="D224" t="str">
            <v>N3T1</v>
          </cell>
          <cell r="E224" t="str">
            <v>Transf. trifásico (NLTC) de STR's y/o SDL's, lado de alta en el nivel III, capacidad final de 0.5 a 2.5 MVA</v>
          </cell>
          <cell r="F224">
            <v>22148</v>
          </cell>
          <cell r="G224">
            <v>1.81</v>
          </cell>
          <cell r="H224">
            <v>40000</v>
          </cell>
          <cell r="I224">
            <v>25</v>
          </cell>
        </row>
        <row r="225">
          <cell r="D225" t="str">
            <v>N3T2</v>
          </cell>
          <cell r="E225" t="str">
            <v>Transf. trifásico (NLTC) de STR's y/o SDL's, lado de alta en el nivel III, capacidad final de 2.6 a 6 MVA</v>
          </cell>
          <cell r="F225">
            <v>20302</v>
          </cell>
          <cell r="G225">
            <v>1.81</v>
          </cell>
          <cell r="H225">
            <v>37000</v>
          </cell>
          <cell r="I225">
            <v>25</v>
          </cell>
        </row>
        <row r="226">
          <cell r="D226" t="str">
            <v>N3T3</v>
          </cell>
          <cell r="E226" t="str">
            <v>Transf. trifásico (OLTC) de STR's y/o SDL's, lado de alta en el nivel III, capacidad final de 6.1 a 10 MVA</v>
          </cell>
          <cell r="F226">
            <v>23580</v>
          </cell>
          <cell r="G226">
            <v>1.81</v>
          </cell>
          <cell r="H226">
            <v>43000</v>
          </cell>
          <cell r="I226">
            <v>25</v>
          </cell>
        </row>
        <row r="227">
          <cell r="D227" t="str">
            <v>N3T4</v>
          </cell>
          <cell r="E227" t="str">
            <v>Transf. trifásico (OLTC) de STR's y/o SDL's, lado de alta en el nivel III, capacidad final de 11 a 15 MVA</v>
          </cell>
          <cell r="F227">
            <v>22673</v>
          </cell>
          <cell r="G227">
            <v>1.81</v>
          </cell>
          <cell r="H227">
            <v>41000</v>
          </cell>
          <cell r="I227">
            <v>25</v>
          </cell>
        </row>
        <row r="228">
          <cell r="D228" t="str">
            <v>N3T5</v>
          </cell>
          <cell r="E228" t="str">
            <v>Transf. trifásico (OLTC) de STR's y/o SDL's, lado de alta en el nivel III, capacidad final de 16 a 20 MVA</v>
          </cell>
          <cell r="F228">
            <v>21403</v>
          </cell>
          <cell r="G228">
            <v>1.81</v>
          </cell>
          <cell r="H228">
            <v>39000</v>
          </cell>
          <cell r="I228">
            <v>25</v>
          </cell>
        </row>
        <row r="229">
          <cell r="D229" t="str">
            <v>N3T6</v>
          </cell>
          <cell r="E229" t="str">
            <v>Transf. trifásico (OLTC) de STR's y/o SDL's, lado de alta en el nivel III, capacidad final de 21 a 30 MVA</v>
          </cell>
          <cell r="F229">
            <v>19590</v>
          </cell>
          <cell r="G229">
            <v>1.81</v>
          </cell>
          <cell r="H229">
            <v>35000</v>
          </cell>
          <cell r="I229">
            <v>25</v>
          </cell>
        </row>
        <row r="230">
          <cell r="D230" t="str">
            <v>N3T7</v>
          </cell>
          <cell r="E230" t="str">
            <v>Transf. trifásico (OLTC) de STR's y/o SDL's, lado de alta en el nivel III, capacidad final mayor a 31 MVA</v>
          </cell>
          <cell r="F230">
            <v>18139</v>
          </cell>
          <cell r="G230">
            <v>1.81</v>
          </cell>
          <cell r="H230">
            <v>33000</v>
          </cell>
          <cell r="I230">
            <v>25</v>
          </cell>
        </row>
        <row r="231">
          <cell r="D231" t="str">
            <v>CHEC_N3T1</v>
          </cell>
          <cell r="E231" t="str">
            <v>Transf.Monofasico de STR`s y/o SDL`s lado de alta en nivel III / v3, capacidad final de 0.5 a 2.5 MVA</v>
          </cell>
          <cell r="F231">
            <v>20620.62</v>
          </cell>
          <cell r="G231">
            <v>2.2875999999999999</v>
          </cell>
          <cell r="H231">
            <v>47000</v>
          </cell>
          <cell r="I231">
            <v>25</v>
          </cell>
        </row>
        <row r="232">
          <cell r="D232" t="str">
            <v>CHEC_N4T1</v>
          </cell>
          <cell r="E232" t="str">
            <v>Transf.Monofasico de STR`s y/o SDL`s lado de alta en nivel IV / v3, capacidad final de 6.1 a 10 MVA</v>
          </cell>
          <cell r="F232">
            <v>37616.388059701487</v>
          </cell>
          <cell r="G232">
            <v>2.2995000000000001</v>
          </cell>
          <cell r="H232">
            <v>86000</v>
          </cell>
          <cell r="I232">
            <v>25</v>
          </cell>
        </row>
        <row r="233">
          <cell r="D233" t="str">
            <v>CHEC_N4T2</v>
          </cell>
          <cell r="E233" t="str">
            <v>Transf.Monofasico de STR`s y/o SDL`s lado de alta en nivel IV / v3, capacidad final de 11 a 15 MVA</v>
          </cell>
          <cell r="F233">
            <v>21914.887471867965</v>
          </cell>
          <cell r="G233">
            <v>2.2995000000000001</v>
          </cell>
          <cell r="H233">
            <v>50000</v>
          </cell>
          <cell r="I233">
            <v>25</v>
          </cell>
        </row>
        <row r="234">
          <cell r="D234" t="str">
            <v>CHEC_N4T3</v>
          </cell>
          <cell r="E234" t="str">
            <v>Transf.Monofasico de STR`s y/o SDL`s lado de alta en nivel IV / v3, capacidad final de 16 a 20 MVA</v>
          </cell>
          <cell r="F234">
            <v>24630.184999999998</v>
          </cell>
          <cell r="G234">
            <v>2.2995000000000001</v>
          </cell>
          <cell r="H234">
            <v>57000</v>
          </cell>
          <cell r="I234">
            <v>25</v>
          </cell>
        </row>
        <row r="235">
          <cell r="E235" t="str">
            <v xml:space="preserve">Transformador de Aterrizamiento </v>
          </cell>
          <cell r="F235">
            <v>130024465</v>
          </cell>
          <cell r="G235">
            <v>1.81</v>
          </cell>
          <cell r="H235">
            <v>235344000</v>
          </cell>
          <cell r="I235">
            <v>25</v>
          </cell>
        </row>
        <row r="236">
          <cell r="D236" t="str">
            <v>N3EQ1</v>
          </cell>
          <cell r="E236" t="str">
            <v>Equipo de medida (Resolución CREG 099 de 1997)</v>
          </cell>
          <cell r="F236">
            <v>297853.40000000002</v>
          </cell>
          <cell r="G236">
            <v>1.8</v>
          </cell>
          <cell r="H236">
            <v>536000</v>
          </cell>
          <cell r="I236">
            <v>15</v>
          </cell>
        </row>
        <row r="237">
          <cell r="D237" t="str">
            <v>N3EQ2</v>
          </cell>
          <cell r="E237" t="str">
            <v>Juego de cortacircuitos de expulsión</v>
          </cell>
          <cell r="F237">
            <v>458236</v>
          </cell>
          <cell r="G237">
            <v>1.3</v>
          </cell>
          <cell r="H237">
            <v>596000</v>
          </cell>
          <cell r="I237">
            <v>25</v>
          </cell>
        </row>
        <row r="238">
          <cell r="D238" t="str">
            <v>N3EQ3</v>
          </cell>
          <cell r="E238" t="str">
            <v>Juego de cuchillas para operación sin carga nivel de tensión 3 (36 kV, 46 kV)</v>
          </cell>
          <cell r="F238">
            <v>1777535.3185450931</v>
          </cell>
          <cell r="G238">
            <v>1.3</v>
          </cell>
          <cell r="H238">
            <v>2311000</v>
          </cell>
          <cell r="I238">
            <v>25</v>
          </cell>
        </row>
        <row r="239">
          <cell r="D239" t="str">
            <v>N3EQ4</v>
          </cell>
          <cell r="E239" t="str">
            <v xml:space="preserve">Juego de pararrayos nivel de tensión 3 </v>
          </cell>
          <cell r="F239">
            <v>769306.36962928495</v>
          </cell>
          <cell r="G239">
            <v>1.2</v>
          </cell>
          <cell r="H239">
            <v>923000</v>
          </cell>
          <cell r="I239">
            <v>25</v>
          </cell>
        </row>
        <row r="240">
          <cell r="D240" t="str">
            <v>N3EQ5</v>
          </cell>
          <cell r="E240" t="str">
            <v>Juego de pararrayos nivel de tensión 3 (44kV)</v>
          </cell>
          <cell r="F240">
            <v>6692218</v>
          </cell>
          <cell r="G240">
            <v>1.2</v>
          </cell>
          <cell r="H240">
            <v>8031000</v>
          </cell>
          <cell r="I240">
            <v>25</v>
          </cell>
        </row>
        <row r="241">
          <cell r="D241" t="str">
            <v>N3EQ6</v>
          </cell>
          <cell r="E241" t="str">
            <v>Juego de seccionadores tripolar bajo carga nivel de tensión 3 (36kV)</v>
          </cell>
          <cell r="F241">
            <v>17231400</v>
          </cell>
          <cell r="G241">
            <v>1.2</v>
          </cell>
          <cell r="H241">
            <v>20678000</v>
          </cell>
          <cell r="I241">
            <v>25</v>
          </cell>
        </row>
        <row r="242">
          <cell r="D242" t="str">
            <v>N3EQ7</v>
          </cell>
          <cell r="E242" t="str">
            <v>Reconectador 36 kV</v>
          </cell>
          <cell r="F242">
            <v>32802475.714285713</v>
          </cell>
          <cell r="G242">
            <v>1.2</v>
          </cell>
          <cell r="H242">
            <v>39363000</v>
          </cell>
          <cell r="I242">
            <v>25</v>
          </cell>
        </row>
        <row r="243">
          <cell r="D243" t="str">
            <v>N3EQ8</v>
          </cell>
          <cell r="E243" t="str">
            <v>Reconectador 36 kV telecomandado</v>
          </cell>
          <cell r="F243">
            <v>68464563.463006049</v>
          </cell>
          <cell r="G243">
            <v>1.2</v>
          </cell>
          <cell r="H243">
            <v>82157000</v>
          </cell>
          <cell r="I243">
            <v>25</v>
          </cell>
        </row>
        <row r="244">
          <cell r="D244" t="str">
            <v>N3EQ9</v>
          </cell>
          <cell r="E244" t="str">
            <v>Regulador 36 kV</v>
          </cell>
          <cell r="F244">
            <v>100854862</v>
          </cell>
          <cell r="G244">
            <v>1.2</v>
          </cell>
          <cell r="H244">
            <v>121026000</v>
          </cell>
          <cell r="I244">
            <v>25</v>
          </cell>
        </row>
        <row r="245">
          <cell r="D245" t="str">
            <v>N3EQ10</v>
          </cell>
          <cell r="E245" t="str">
            <v>Seccionalizador manual (seccionalizador bajo carga) 400A</v>
          </cell>
          <cell r="F245">
            <v>13747079.999999998</v>
          </cell>
          <cell r="G245">
            <v>1.2</v>
          </cell>
          <cell r="H245">
            <v>16496000</v>
          </cell>
          <cell r="I245">
            <v>25</v>
          </cell>
        </row>
        <row r="246">
          <cell r="D246" t="str">
            <v>N3EQ11</v>
          </cell>
          <cell r="E246" t="str">
            <v>Seccionalizador eléctrico, 400A</v>
          </cell>
          <cell r="F246">
            <v>16496495.999999998</v>
          </cell>
          <cell r="G246">
            <v>1.2</v>
          </cell>
          <cell r="H246">
            <v>19796000</v>
          </cell>
          <cell r="I246">
            <v>25</v>
          </cell>
        </row>
        <row r="247">
          <cell r="D247" t="str">
            <v>N3EQ12</v>
          </cell>
          <cell r="E247" t="str">
            <v>Seccionalizador con control inteligente, 400A</v>
          </cell>
          <cell r="F247">
            <v>21766210</v>
          </cell>
          <cell r="G247">
            <v>1.2</v>
          </cell>
          <cell r="H247">
            <v>26119000</v>
          </cell>
          <cell r="I247">
            <v>25</v>
          </cell>
        </row>
        <row r="248">
          <cell r="D248" t="str">
            <v>N3EQ13</v>
          </cell>
          <cell r="E248" t="str">
            <v>Transición aérea - subterránea</v>
          </cell>
          <cell r="F248">
            <v>3720876.32</v>
          </cell>
          <cell r="G248">
            <v>1.4</v>
          </cell>
          <cell r="H248">
            <v>5209000</v>
          </cell>
          <cell r="I248">
            <v>25</v>
          </cell>
        </row>
        <row r="249">
          <cell r="D249" t="str">
            <v>N3EQ14</v>
          </cell>
          <cell r="E249" t="str">
            <v>Transición aérea - subterránea (44 kV)</v>
          </cell>
          <cell r="F249">
            <v>4837139.216</v>
          </cell>
          <cell r="G249">
            <v>1.4</v>
          </cell>
          <cell r="H249">
            <v>6772000</v>
          </cell>
          <cell r="I249">
            <v>25</v>
          </cell>
        </row>
        <row r="250">
          <cell r="D250" t="str">
            <v>N2EQ1</v>
          </cell>
          <cell r="E250" t="str">
            <v>Barraje de derivación subterráneo tres vías</v>
          </cell>
          <cell r="F250">
            <v>2604750</v>
          </cell>
          <cell r="G250">
            <v>1.2</v>
          </cell>
          <cell r="H250">
            <v>3126000</v>
          </cell>
          <cell r="I250">
            <v>25</v>
          </cell>
        </row>
        <row r="251">
          <cell r="D251" t="str">
            <v>N2EQ2</v>
          </cell>
          <cell r="E251" t="str">
            <v>Caja de maniobra de dos vías 15 kV, sumergible</v>
          </cell>
          <cell r="F251">
            <v>25202980</v>
          </cell>
          <cell r="G251">
            <v>1.2</v>
          </cell>
          <cell r="H251">
            <v>30244000</v>
          </cell>
          <cell r="I251">
            <v>25</v>
          </cell>
        </row>
        <row r="252">
          <cell r="D252" t="str">
            <v>N2EQ3</v>
          </cell>
          <cell r="E252" t="str">
            <v>Caja de maniobra de tres vías 15 kV, sumergible</v>
          </cell>
          <cell r="F252">
            <v>27494159.999999996</v>
          </cell>
          <cell r="G252">
            <v>1.2</v>
          </cell>
          <cell r="H252">
            <v>32993000</v>
          </cell>
          <cell r="I252">
            <v>25</v>
          </cell>
        </row>
        <row r="253">
          <cell r="D253" t="str">
            <v>N2EQ4</v>
          </cell>
          <cell r="E253" t="str">
            <v>Caja de maniobra de cuatro vías 15 kV, sumergible</v>
          </cell>
          <cell r="F253">
            <v>29785339.999999996</v>
          </cell>
          <cell r="G253">
            <v>1.2</v>
          </cell>
          <cell r="H253">
            <v>35742000</v>
          </cell>
          <cell r="I253">
            <v>25</v>
          </cell>
        </row>
        <row r="254">
          <cell r="D254" t="str">
            <v>N2EQ5</v>
          </cell>
          <cell r="E254" t="str">
            <v>Caja de maniobra de cinco vías 15 kV, sumergible</v>
          </cell>
          <cell r="F254">
            <v>32076519.999999996</v>
          </cell>
          <cell r="G254">
            <v>1.2</v>
          </cell>
          <cell r="H254">
            <v>38492000</v>
          </cell>
          <cell r="I254">
            <v>25</v>
          </cell>
        </row>
        <row r="255">
          <cell r="D255" t="str">
            <v>N2EQ6</v>
          </cell>
          <cell r="E255" t="str">
            <v>Caja de maniobra de seis vías 15 kV, sumergible</v>
          </cell>
          <cell r="F255">
            <v>34367700</v>
          </cell>
          <cell r="G255">
            <v>1.2</v>
          </cell>
          <cell r="H255">
            <v>41241000</v>
          </cell>
          <cell r="I255">
            <v>25</v>
          </cell>
        </row>
        <row r="256">
          <cell r="D256" t="str">
            <v>N2EQ7</v>
          </cell>
          <cell r="E256" t="str">
            <v>Control de bancos de capacitores</v>
          </cell>
          <cell r="F256">
            <v>1053942.8</v>
          </cell>
          <cell r="G256">
            <v>1.2</v>
          </cell>
          <cell r="H256">
            <v>1265000</v>
          </cell>
          <cell r="I256">
            <v>25</v>
          </cell>
        </row>
        <row r="257">
          <cell r="D257" t="str">
            <v>N2EQ8</v>
          </cell>
          <cell r="E257" t="str">
            <v>Banco de condensadores montaje en poste 150 kVAr</v>
          </cell>
          <cell r="F257">
            <v>5617973.3599999994</v>
          </cell>
          <cell r="G257">
            <v>1.2</v>
          </cell>
          <cell r="H257">
            <v>6742000</v>
          </cell>
          <cell r="I257">
            <v>25</v>
          </cell>
        </row>
        <row r="258">
          <cell r="D258" t="str">
            <v>N2EQ9</v>
          </cell>
          <cell r="E258" t="str">
            <v>Banco de condensadores montaje en poste 300 kVAr</v>
          </cell>
          <cell r="F258">
            <v>6270959.6599999992</v>
          </cell>
          <cell r="G258">
            <v>1.2</v>
          </cell>
          <cell r="H258">
            <v>7525000</v>
          </cell>
          <cell r="I258">
            <v>25</v>
          </cell>
        </row>
        <row r="259">
          <cell r="D259" t="str">
            <v>N2EQ10</v>
          </cell>
          <cell r="E259" t="str">
            <v>Banco de condensadores montaje en poste 450 kVAr</v>
          </cell>
          <cell r="F259">
            <v>7306153.333333334</v>
          </cell>
          <cell r="G259">
            <v>1.2</v>
          </cell>
          <cell r="H259">
            <v>8767000</v>
          </cell>
          <cell r="I259">
            <v>25</v>
          </cell>
        </row>
        <row r="260">
          <cell r="D260" t="str">
            <v>N2EQ11</v>
          </cell>
          <cell r="E260" t="str">
            <v>Banco de condensadores montaje en poste 600 kVAr</v>
          </cell>
          <cell r="F260">
            <v>10954960.833333334</v>
          </cell>
          <cell r="G260">
            <v>1.2</v>
          </cell>
          <cell r="H260">
            <v>13146000</v>
          </cell>
          <cell r="I260">
            <v>25</v>
          </cell>
        </row>
        <row r="261">
          <cell r="D261" t="str">
            <v>N2EQ12</v>
          </cell>
          <cell r="E261" t="str">
            <v>Banco de condensadores montaje en poste 900 kVAr</v>
          </cell>
          <cell r="F261">
            <v>21706388.333333336</v>
          </cell>
          <cell r="G261">
            <v>1.2</v>
          </cell>
          <cell r="H261">
            <v>26048000</v>
          </cell>
          <cell r="I261">
            <v>25</v>
          </cell>
        </row>
        <row r="262">
          <cell r="D262" t="str">
            <v>N2EQ13</v>
          </cell>
          <cell r="E262" t="str">
            <v>Cortacircuitos 15 kV monofásico</v>
          </cell>
          <cell r="F262">
            <v>114834.76094003787</v>
          </cell>
          <cell r="G262">
            <v>1.5</v>
          </cell>
          <cell r="H262">
            <v>172000</v>
          </cell>
          <cell r="I262">
            <v>25</v>
          </cell>
        </row>
        <row r="263">
          <cell r="D263" t="str">
            <v>N2EQ14</v>
          </cell>
          <cell r="E263" t="str">
            <v>Equipo de medida (Resolución CREG 099 de 1997)</v>
          </cell>
          <cell r="F263">
            <v>297853.40000000002</v>
          </cell>
          <cell r="G263">
            <v>1.8</v>
          </cell>
          <cell r="H263">
            <v>536000</v>
          </cell>
          <cell r="I263">
            <v>15</v>
          </cell>
        </row>
        <row r="264">
          <cell r="D264" t="str">
            <v>N2EQ15</v>
          </cell>
          <cell r="E264" t="str">
            <v>Indicador falla monofásico</v>
          </cell>
          <cell r="F264">
            <v>343677</v>
          </cell>
          <cell r="G264">
            <v>1.2</v>
          </cell>
          <cell r="H264">
            <v>412000</v>
          </cell>
          <cell r="I264">
            <v>25</v>
          </cell>
        </row>
        <row r="265">
          <cell r="D265" t="str">
            <v>N2EQ16</v>
          </cell>
          <cell r="E265" t="str">
            <v>Juego de cortacircuitos 15 kV trifásico</v>
          </cell>
          <cell r="F265">
            <v>411612.59457980457</v>
          </cell>
          <cell r="G265">
            <v>1.3</v>
          </cell>
          <cell r="H265">
            <v>535000</v>
          </cell>
          <cell r="I265">
            <v>25</v>
          </cell>
        </row>
        <row r="266">
          <cell r="D266" t="str">
            <v>N2EQ17</v>
          </cell>
          <cell r="E266" t="str">
            <v>Juego de cuchillas para operación sin carga</v>
          </cell>
          <cell r="F266">
            <v>1206750.5988701729</v>
          </cell>
          <cell r="G266">
            <v>1.4</v>
          </cell>
          <cell r="H266">
            <v>1689000</v>
          </cell>
          <cell r="I266">
            <v>25</v>
          </cell>
        </row>
        <row r="267">
          <cell r="D267" t="str">
            <v>N2EQ18</v>
          </cell>
          <cell r="E267" t="str">
            <v>Pararrayos monofásicos</v>
          </cell>
          <cell r="F267">
            <v>117850</v>
          </cell>
          <cell r="G267">
            <v>1.4</v>
          </cell>
          <cell r="H267">
            <v>165000</v>
          </cell>
          <cell r="I267">
            <v>25</v>
          </cell>
        </row>
        <row r="268">
          <cell r="D268" t="str">
            <v>N2EQ19</v>
          </cell>
          <cell r="E268" t="str">
            <v>Juego de pararrayos trifásicos 15 kV en Poste</v>
          </cell>
          <cell r="F268">
            <v>261194.52</v>
          </cell>
          <cell r="G268">
            <v>1.4</v>
          </cell>
          <cell r="H268">
            <v>366000</v>
          </cell>
          <cell r="I268">
            <v>25</v>
          </cell>
        </row>
        <row r="269">
          <cell r="D269" t="str">
            <v>N2EQ20</v>
          </cell>
          <cell r="E269" t="str">
            <v>Juego de pararrayos subterráneos trifásicos</v>
          </cell>
          <cell r="F269">
            <v>1690500</v>
          </cell>
          <cell r="G269">
            <v>1.4</v>
          </cell>
          <cell r="H269">
            <v>2367000</v>
          </cell>
          <cell r="I269">
            <v>25</v>
          </cell>
        </row>
        <row r="270">
          <cell r="D270" t="str">
            <v>N2EQ21</v>
          </cell>
          <cell r="E270" t="str">
            <v>Juego de seccionadores trifásico bajo carga</v>
          </cell>
          <cell r="F270">
            <v>12701000</v>
          </cell>
          <cell r="G270">
            <v>1.2</v>
          </cell>
          <cell r="H270">
            <v>15241000</v>
          </cell>
          <cell r="I270">
            <v>25</v>
          </cell>
        </row>
        <row r="271">
          <cell r="D271" t="str">
            <v>N2EQ22</v>
          </cell>
          <cell r="E271" t="str">
            <v>Reguladores de voltaje trifásicos de distribución</v>
          </cell>
          <cell r="F271">
            <v>97642900.668217778</v>
          </cell>
          <cell r="G271">
            <v>1.2</v>
          </cell>
          <cell r="H271">
            <v>117171000</v>
          </cell>
          <cell r="I271">
            <v>25</v>
          </cell>
        </row>
        <row r="272">
          <cell r="D272" t="str">
            <v>N2EQ23</v>
          </cell>
          <cell r="E272" t="str">
            <v>Reconectador 15 KV 100 A Monofásico + control</v>
          </cell>
          <cell r="F272">
            <v>11455900</v>
          </cell>
          <cell r="G272">
            <v>1.2</v>
          </cell>
          <cell r="H272">
            <v>13747000</v>
          </cell>
          <cell r="I272">
            <v>25</v>
          </cell>
        </row>
        <row r="273">
          <cell r="D273" t="str">
            <v>N2EQ24</v>
          </cell>
          <cell r="E273" t="str">
            <v>Reconectador 15 KV 200 A Trifásico + control</v>
          </cell>
          <cell r="F273">
            <v>21078856</v>
          </cell>
          <cell r="G273">
            <v>1.2</v>
          </cell>
          <cell r="H273">
            <v>25295000</v>
          </cell>
          <cell r="I273">
            <v>25</v>
          </cell>
        </row>
        <row r="274">
          <cell r="D274" t="str">
            <v>N2EQ25</v>
          </cell>
          <cell r="E274" t="str">
            <v>Reconectador 15 KV 400 A Trifásico + control</v>
          </cell>
          <cell r="F274">
            <v>22911800</v>
          </cell>
          <cell r="G274">
            <v>1.2</v>
          </cell>
          <cell r="H274">
            <v>27494000</v>
          </cell>
          <cell r="I274">
            <v>25</v>
          </cell>
        </row>
        <row r="275">
          <cell r="D275" t="str">
            <v>N2EQ26</v>
          </cell>
          <cell r="E275" t="str">
            <v>Reconectador 15 KV 600 A Trifásico + control</v>
          </cell>
          <cell r="F275">
            <v>25202980</v>
          </cell>
          <cell r="G275">
            <v>1.2</v>
          </cell>
          <cell r="H275">
            <v>30244000</v>
          </cell>
          <cell r="I275">
            <v>25</v>
          </cell>
        </row>
        <row r="276">
          <cell r="D276" t="str">
            <v>N2EQ27</v>
          </cell>
          <cell r="E276" t="str">
            <v>Reconectador 15 KV 600 A Trifásico telecomandado</v>
          </cell>
          <cell r="F276">
            <v>28639749.999999996</v>
          </cell>
          <cell r="G276">
            <v>1.2</v>
          </cell>
          <cell r="H276">
            <v>34368000</v>
          </cell>
          <cell r="I276">
            <v>25</v>
          </cell>
        </row>
        <row r="277">
          <cell r="D277" t="str">
            <v>N2EQ28</v>
          </cell>
          <cell r="E277" t="str">
            <v>Regulador de voltaje monofásico hasta 50 kVA</v>
          </cell>
          <cell r="F277">
            <v>25202980</v>
          </cell>
          <cell r="G277">
            <v>1.2</v>
          </cell>
          <cell r="H277">
            <v>30244000</v>
          </cell>
          <cell r="I277">
            <v>25</v>
          </cell>
        </row>
        <row r="278">
          <cell r="D278" t="str">
            <v>N2EQ29</v>
          </cell>
          <cell r="E278" t="str">
            <v>Regulador de voltaje monofásico hasta 150 kVA</v>
          </cell>
          <cell r="F278">
            <v>32122343.599999998</v>
          </cell>
          <cell r="G278">
            <v>1.2</v>
          </cell>
          <cell r="H278">
            <v>38547000</v>
          </cell>
          <cell r="I278">
            <v>25</v>
          </cell>
        </row>
        <row r="279">
          <cell r="D279" t="str">
            <v>N2EQ30</v>
          </cell>
          <cell r="E279" t="str">
            <v>Regulador de voltaje monofásico hasta 276 kVA</v>
          </cell>
          <cell r="F279">
            <v>38491824</v>
          </cell>
          <cell r="G279">
            <v>1.2</v>
          </cell>
          <cell r="H279">
            <v>46190000</v>
          </cell>
          <cell r="I279">
            <v>25</v>
          </cell>
        </row>
        <row r="280">
          <cell r="D280" t="str">
            <v>N2EQ31</v>
          </cell>
          <cell r="E280" t="str">
            <v>Regulador de voltaje monofásico hasta 500 kVA</v>
          </cell>
          <cell r="F280">
            <v>61816036.399999999</v>
          </cell>
          <cell r="G280">
            <v>1.2</v>
          </cell>
          <cell r="H280">
            <v>74179000</v>
          </cell>
          <cell r="I280">
            <v>25</v>
          </cell>
        </row>
        <row r="281">
          <cell r="D281" t="str">
            <v>N2EQ32</v>
          </cell>
          <cell r="E281" t="str">
            <v>Regulador de voltaje monofásico hasta 1000 kVA</v>
          </cell>
          <cell r="F281">
            <v>99276829.399999991</v>
          </cell>
          <cell r="G281">
            <v>1.2</v>
          </cell>
          <cell r="H281">
            <v>119132000</v>
          </cell>
          <cell r="I281">
            <v>25</v>
          </cell>
        </row>
        <row r="282">
          <cell r="D282" t="str">
            <v>N2EQ33</v>
          </cell>
          <cell r="E282" t="str">
            <v>Seccionador monopolar 14.4 kV</v>
          </cell>
          <cell r="F282">
            <v>300000</v>
          </cell>
          <cell r="G282">
            <v>1.4</v>
          </cell>
          <cell r="H282">
            <v>420000</v>
          </cell>
          <cell r="I282">
            <v>25</v>
          </cell>
        </row>
        <row r="283">
          <cell r="D283" t="str">
            <v>N2EQ34</v>
          </cell>
          <cell r="E283" t="str">
            <v>Seccionador trifásico vacio</v>
          </cell>
          <cell r="F283">
            <v>27851947</v>
          </cell>
          <cell r="G283">
            <v>1.2</v>
          </cell>
          <cell r="H283">
            <v>33422000</v>
          </cell>
          <cell r="I283">
            <v>25</v>
          </cell>
        </row>
        <row r="284">
          <cell r="D284" t="str">
            <v>N2EQ35</v>
          </cell>
          <cell r="E284" t="str">
            <v>Seccionalizador con control inteligente, 400A</v>
          </cell>
          <cell r="F284">
            <v>16496495.999999998</v>
          </cell>
          <cell r="G284">
            <v>1.2</v>
          </cell>
          <cell r="H284">
            <v>19796000</v>
          </cell>
          <cell r="I284">
            <v>25</v>
          </cell>
        </row>
        <row r="285">
          <cell r="D285" t="str">
            <v>N2EQ36</v>
          </cell>
          <cell r="E285" t="str">
            <v>Seccionalizador eléctrico, 400A</v>
          </cell>
          <cell r="F285">
            <v>12601490</v>
          </cell>
          <cell r="G285">
            <v>1.2</v>
          </cell>
          <cell r="H285">
            <v>15122000</v>
          </cell>
          <cell r="I285">
            <v>25</v>
          </cell>
        </row>
        <row r="286">
          <cell r="D286" t="str">
            <v>N2EQ37</v>
          </cell>
          <cell r="E286" t="str">
            <v>Seccionalizador manual (seccionalizador bajo carga) 400A</v>
          </cell>
          <cell r="F286">
            <v>11226782</v>
          </cell>
          <cell r="G286">
            <v>1.2</v>
          </cell>
          <cell r="H286">
            <v>13472000</v>
          </cell>
          <cell r="I286">
            <v>25</v>
          </cell>
        </row>
        <row r="287">
          <cell r="D287" t="str">
            <v>N2EQ38</v>
          </cell>
          <cell r="E287" t="str">
            <v>Swiche de transferencia en SF6</v>
          </cell>
          <cell r="F287">
            <v>39885950.000000007</v>
          </cell>
          <cell r="G287">
            <v>1.2</v>
          </cell>
          <cell r="H287">
            <v>47863000</v>
          </cell>
          <cell r="I287">
            <v>25</v>
          </cell>
        </row>
        <row r="288">
          <cell r="D288" t="str">
            <v>N2EQ39</v>
          </cell>
          <cell r="E288" t="str">
            <v>Swiche de transferencia en SF6 telecomandado</v>
          </cell>
          <cell r="F288">
            <v>77212766</v>
          </cell>
          <cell r="G288">
            <v>1.2</v>
          </cell>
          <cell r="H288">
            <v>92655000</v>
          </cell>
          <cell r="I288">
            <v>25</v>
          </cell>
        </row>
        <row r="289">
          <cell r="D289" t="str">
            <v>N2EQ40</v>
          </cell>
          <cell r="E289" t="str">
            <v>Swiche interrupción en aire bajo carga</v>
          </cell>
          <cell r="F289">
            <v>5317722</v>
          </cell>
          <cell r="G289">
            <v>1.2</v>
          </cell>
          <cell r="H289">
            <v>6381000</v>
          </cell>
          <cell r="I289">
            <v>25</v>
          </cell>
        </row>
        <row r="290">
          <cell r="D290" t="str">
            <v>N2EQ41</v>
          </cell>
          <cell r="E290" t="str">
            <v>Transición aérea - subterránea - trifásica</v>
          </cell>
          <cell r="F290">
            <v>2317834.2030597818</v>
          </cell>
          <cell r="G290">
            <v>1.3</v>
          </cell>
          <cell r="H290">
            <v>3013000</v>
          </cell>
          <cell r="I290">
            <v>25</v>
          </cell>
        </row>
        <row r="291">
          <cell r="D291" t="str">
            <v>N2EQ42</v>
          </cell>
          <cell r="E291" t="str">
            <v>Transición aérea - subterránea - monofásica</v>
          </cell>
          <cell r="F291">
            <v>927133.68122391275</v>
          </cell>
          <cell r="G291">
            <v>1.3</v>
          </cell>
          <cell r="H291">
            <v>1205000</v>
          </cell>
          <cell r="I291">
            <v>25</v>
          </cell>
        </row>
        <row r="292">
          <cell r="D292" t="str">
            <v>Unidad Constructiva</v>
          </cell>
          <cell r="E292" t="str">
            <v>Descripción</v>
          </cell>
          <cell r="H292" t="str">
            <v>Valores Globales Reconocidos Equipos Instalados   ($ dic 2001)</v>
          </cell>
          <cell r="I292" t="str">
            <v xml:space="preserve">Vida Útil </v>
          </cell>
        </row>
        <row r="293">
          <cell r="D293" t="str">
            <v>CCS1</v>
          </cell>
          <cell r="E293" t="str">
            <v>Scada tipo 1 (Hasta 5.000 señales)</v>
          </cell>
          <cell r="H293">
            <v>985000000</v>
          </cell>
          <cell r="I293">
            <v>10</v>
          </cell>
        </row>
        <row r="294">
          <cell r="D294" t="str">
            <v>CCS2</v>
          </cell>
          <cell r="E294" t="str">
            <v>Scada tipo 2 (Mayor de 5.000 y hasta 10.000 señales)</v>
          </cell>
          <cell r="H294">
            <v>2600000000</v>
          </cell>
          <cell r="I294">
            <v>10</v>
          </cell>
        </row>
        <row r="295">
          <cell r="D295" t="str">
            <v>CCS3</v>
          </cell>
          <cell r="E295" t="str">
            <v>Scada tipo 3 (Mayor de 10.000 señales)</v>
          </cell>
          <cell r="H295">
            <v>5160000000</v>
          </cell>
          <cell r="I295">
            <v>10</v>
          </cell>
        </row>
        <row r="296">
          <cell r="D296" t="str">
            <v>CCS4</v>
          </cell>
          <cell r="E296" t="str">
            <v>Sistema de Manejo de Energía: EMS</v>
          </cell>
          <cell r="H296">
            <v>1146000000</v>
          </cell>
          <cell r="I296">
            <v>10</v>
          </cell>
        </row>
        <row r="297">
          <cell r="D297" t="str">
            <v>CCS5</v>
          </cell>
          <cell r="E297" t="str">
            <v>Sistema de Gestión de Distribución: DMS</v>
          </cell>
          <cell r="H297">
            <v>690000000</v>
          </cell>
          <cell r="I297">
            <v>10</v>
          </cell>
        </row>
        <row r="298">
          <cell r="D298" t="str">
            <v>CCS6</v>
          </cell>
          <cell r="E298" t="str">
            <v>Sistema de Información Geográfico: GIS</v>
          </cell>
          <cell r="H298">
            <v>2290000000</v>
          </cell>
          <cell r="I298">
            <v>10</v>
          </cell>
        </row>
        <row r="299">
          <cell r="D299" t="str">
            <v>CCS7</v>
          </cell>
          <cell r="E299" t="str">
            <v>Enlace ICCP</v>
          </cell>
          <cell r="H299">
            <v>550000000</v>
          </cell>
          <cell r="I299">
            <v>10</v>
          </cell>
        </row>
        <row r="300">
          <cell r="D300" t="str">
            <v>CCS8</v>
          </cell>
          <cell r="E300" t="str">
            <v xml:space="preserve">Sistemas de Medida y Calidad (DES-FES) </v>
          </cell>
          <cell r="H300">
            <v>1080000</v>
          </cell>
          <cell r="I300">
            <v>15</v>
          </cell>
        </row>
        <row r="301">
          <cell r="D301" t="str">
            <v>CCS9</v>
          </cell>
          <cell r="E301" t="str">
            <v>Sistemas de Medida y Calidad (Eq. de Reg Calidad de Potencia)</v>
          </cell>
          <cell r="H301">
            <v>19248000</v>
          </cell>
          <cell r="I301">
            <v>15</v>
          </cell>
        </row>
        <row r="302">
          <cell r="D302" t="str">
            <v>CCS10</v>
          </cell>
          <cell r="E302" t="str">
            <v>Módulo Común de Centro de Control</v>
          </cell>
          <cell r="H302">
            <v>1150000000</v>
          </cell>
          <cell r="I302">
            <v>25</v>
          </cell>
        </row>
        <row r="303">
          <cell r="D303" t="str">
            <v>PTS 230 KV</v>
          </cell>
          <cell r="H303">
            <v>67537778.447789997</v>
          </cell>
          <cell r="I303">
            <v>25</v>
          </cell>
        </row>
        <row r="304">
          <cell r="D304" t="str">
            <v>PTS 230 KV</v>
          </cell>
          <cell r="H304">
            <v>67537778.447789997</v>
          </cell>
          <cell r="I304">
            <v>25</v>
          </cell>
        </row>
        <row r="305">
          <cell r="D305" t="str">
            <v>PTS 230 KV</v>
          </cell>
          <cell r="H305">
            <v>67537778.447789997</v>
          </cell>
          <cell r="I305">
            <v>25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GRAL (2)"/>
      <sheetName val="CAP I."/>
      <sheetName val="INSTITUCIONAL"/>
      <sheetName val="Mmunicipio"/>
      <sheetName val="COMERCIAL"/>
      <sheetName val="ENERGETICA"/>
      <sheetName val="TARIFAS"/>
      <sheetName val="USUARIOS"/>
      <sheetName val="INFRAEST I"/>
      <sheetName val="INFRAEST II"/>
      <sheetName val="CAP II."/>
      <sheetName val="IND GES "/>
      <sheetName val="RECAUDO"/>
      <sheetName val="CONEXION"/>
      <sheetName val="CONTINUIDAD"/>
      <sheetName val="CAP III"/>
      <sheetName val="P&amp;G "/>
      <sheetName val="Mempresas"/>
      <sheetName val="INGRESOS "/>
      <sheetName val="GAST FUNC"/>
      <sheetName val="BG ACTIVO"/>
      <sheetName val="BG PASIVO"/>
      <sheetName val="CxC"/>
      <sheetName val="FdC"/>
      <sheetName val="ANEXO FLUJO"/>
      <sheetName val="CAP IV"/>
      <sheetName val="Referencia de Inversión"/>
      <sheetName val="Mproy (de Inversión)"/>
      <sheetName val="INVERSION"/>
      <sheetName val="IAF INV"/>
      <sheetName val="EJEC PRESUP"/>
      <sheetName val="PORCENT EJEC PRESUP"/>
      <sheetName val="PAGO CAJA"/>
      <sheetName val="FUENTES"/>
      <sheetName val="MProg (de Gestión)"/>
      <sheetName val="MProy (de Gestión)"/>
      <sheetName val="PLANGESTION"/>
    </sheetNames>
    <sheetDataSet>
      <sheetData sheetId="0"/>
      <sheetData sheetId="1"/>
      <sheetData sheetId="2">
        <row r="8">
          <cell r="F8">
            <v>2000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P83"/>
  <sheetViews>
    <sheetView showGridLines="0" workbookViewId="0">
      <selection activeCell="C12" sqref="C12"/>
    </sheetView>
  </sheetViews>
  <sheetFormatPr baseColWidth="10" defaultColWidth="0" defaultRowHeight="12.75" customHeight="1" zeroHeight="1" x14ac:dyDescent="0.2"/>
  <cols>
    <col min="1" max="1" width="11.42578125" style="43" customWidth="1"/>
    <col min="2" max="2" width="25.28515625" style="43" customWidth="1"/>
    <col min="3" max="3" width="14.7109375" style="43" customWidth="1"/>
    <col min="4" max="4" width="15.140625" style="43" customWidth="1"/>
    <col min="5" max="5" width="12.28515625" style="43" customWidth="1"/>
    <col min="6" max="6" width="12.7109375" style="43" customWidth="1"/>
    <col min="7" max="7" width="11.42578125" style="43" customWidth="1"/>
    <col min="8" max="8" width="9.5703125" style="43" customWidth="1"/>
    <col min="9" max="9" width="8.85546875" style="43" customWidth="1"/>
    <col min="10" max="10" width="10.28515625" style="43" customWidth="1"/>
    <col min="11" max="15" width="11.42578125" style="43" customWidth="1"/>
    <col min="16" max="16" width="4.28515625" style="43" customWidth="1"/>
    <col min="17" max="16384" width="11.42578125" style="43" hidden="1"/>
  </cols>
  <sheetData>
    <row r="1" spans="1:10" ht="12.75" customHeight="1" x14ac:dyDescent="0.2">
      <c r="A1" s="57" t="s">
        <v>140</v>
      </c>
    </row>
    <row r="2" spans="1:10" ht="12.75" customHeight="1" x14ac:dyDescent="0.2"/>
    <row r="3" spans="1:10" ht="36" customHeight="1" x14ac:dyDescent="0.2">
      <c r="A3" s="55" t="s">
        <v>143</v>
      </c>
      <c r="B3" s="55" t="s">
        <v>142</v>
      </c>
      <c r="C3" s="55" t="s">
        <v>141</v>
      </c>
      <c r="D3" s="55" t="s">
        <v>144</v>
      </c>
      <c r="E3" s="55" t="s">
        <v>146</v>
      </c>
      <c r="F3" s="55" t="s">
        <v>145</v>
      </c>
      <c r="G3" s="56" t="s">
        <v>102</v>
      </c>
    </row>
    <row r="4" spans="1:10" ht="12.75" customHeight="1" x14ac:dyDescent="0.2">
      <c r="A4" s="53">
        <v>33</v>
      </c>
      <c r="B4" s="53" t="s">
        <v>175</v>
      </c>
      <c r="C4" s="53" t="s">
        <v>147</v>
      </c>
      <c r="D4" s="95">
        <f>+SQRT(3)*A4*F4</f>
        <v>15003.890120565398</v>
      </c>
      <c r="E4" s="54">
        <v>1</v>
      </c>
      <c r="F4" s="53">
        <v>262.5</v>
      </c>
      <c r="G4" s="53">
        <v>6</v>
      </c>
    </row>
    <row r="5" spans="1:10" ht="12.75" customHeight="1" x14ac:dyDescent="0.2"/>
    <row r="6" spans="1:10" ht="12.75" customHeight="1" x14ac:dyDescent="0.2">
      <c r="A6" s="118" t="s">
        <v>142</v>
      </c>
      <c r="B6" s="118" t="s">
        <v>148</v>
      </c>
      <c r="C6" s="118" t="s">
        <v>149</v>
      </c>
      <c r="D6" s="118" t="s">
        <v>150</v>
      </c>
      <c r="E6" s="114" t="s">
        <v>152</v>
      </c>
      <c r="F6" s="115"/>
      <c r="G6" s="116"/>
      <c r="H6" s="114" t="s">
        <v>27</v>
      </c>
      <c r="I6" s="115"/>
      <c r="J6" s="116"/>
    </row>
    <row r="7" spans="1:10" ht="12.75" customHeight="1" x14ac:dyDescent="0.2">
      <c r="A7" s="119"/>
      <c r="B7" s="119"/>
      <c r="C7" s="119"/>
      <c r="D7" s="119"/>
      <c r="E7" s="55" t="s">
        <v>149</v>
      </c>
      <c r="F7" s="55" t="s">
        <v>151</v>
      </c>
      <c r="G7" s="55" t="s">
        <v>150</v>
      </c>
      <c r="H7" s="55" t="s">
        <v>149</v>
      </c>
      <c r="I7" s="55" t="s">
        <v>151</v>
      </c>
      <c r="J7" s="55" t="s">
        <v>150</v>
      </c>
    </row>
    <row r="8" spans="1:10" ht="12.75" customHeight="1" x14ac:dyDescent="0.2">
      <c r="A8" s="53" t="s">
        <v>174</v>
      </c>
      <c r="B8" s="53">
        <v>300</v>
      </c>
      <c r="C8" s="53">
        <f t="shared" ref="C8" si="0">+B8*0.8</f>
        <v>240</v>
      </c>
      <c r="D8" s="53">
        <f t="shared" ref="D8" si="1">1.2*B8</f>
        <v>360</v>
      </c>
      <c r="E8" s="93">
        <f>+SQRT(3)*A4*C8</f>
        <v>13717.842395945507</v>
      </c>
      <c r="F8" s="93">
        <f>+SQRT(3)*A4*B8</f>
        <v>17147.302994931884</v>
      </c>
      <c r="G8" s="93">
        <f>+SQRT(3)*A4*D8</f>
        <v>20576.763593918262</v>
      </c>
      <c r="H8" s="58">
        <f>+E8/$D4</f>
        <v>0.91428571428571426</v>
      </c>
      <c r="I8" s="58">
        <f>+F8/$D4</f>
        <v>1.1428571428571428</v>
      </c>
      <c r="J8" s="58">
        <f>+G8/$D4</f>
        <v>1.3714285714285714</v>
      </c>
    </row>
    <row r="9" spans="1:10" ht="12.75" customHeight="1" x14ac:dyDescent="0.2"/>
    <row r="10" spans="1:10" ht="12.75" customHeight="1" x14ac:dyDescent="0.2">
      <c r="A10" s="118" t="s">
        <v>142</v>
      </c>
      <c r="B10" s="118" t="s">
        <v>148</v>
      </c>
      <c r="C10" s="117" t="s">
        <v>155</v>
      </c>
      <c r="D10" s="117"/>
    </row>
    <row r="11" spans="1:10" ht="12.75" customHeight="1" x14ac:dyDescent="0.2">
      <c r="A11" s="119"/>
      <c r="B11" s="119"/>
      <c r="C11" s="59" t="s">
        <v>153</v>
      </c>
      <c r="D11" s="59" t="s">
        <v>154</v>
      </c>
    </row>
    <row r="12" spans="1:10" ht="12.75" customHeight="1" x14ac:dyDescent="0.2">
      <c r="A12" s="53" t="s">
        <v>174</v>
      </c>
      <c r="B12" s="53">
        <v>300</v>
      </c>
      <c r="C12" s="53" t="str">
        <f>IF(F4&gt;=B8*0.8,"SI","NO")</f>
        <v>SI</v>
      </c>
      <c r="D12" s="53" t="str">
        <f>IF(F4&lt;=B8*1.2,"SI","NO")</f>
        <v>SI</v>
      </c>
    </row>
    <row r="13" spans="1:10" ht="12.75" customHeight="1" x14ac:dyDescent="0.2"/>
    <row r="14" spans="1:10" ht="12.75" customHeight="1" x14ac:dyDescent="0.2"/>
    <row r="15" spans="1:10" ht="12.75" customHeight="1" x14ac:dyDescent="0.2"/>
    <row r="16" spans="1:10" ht="12.75" customHeight="1" x14ac:dyDescent="0.2"/>
    <row r="17" spans="1:5" ht="12.75" customHeight="1" x14ac:dyDescent="0.2"/>
    <row r="18" spans="1:5" x14ac:dyDescent="0.2">
      <c r="A18" s="60"/>
      <c r="B18" s="60"/>
      <c r="C18" s="60"/>
      <c r="D18" s="60"/>
      <c r="E18" s="60"/>
    </row>
    <row r="19" spans="1:5" x14ac:dyDescent="0.2">
      <c r="A19" s="60"/>
      <c r="B19" s="60"/>
      <c r="C19" s="60"/>
      <c r="D19" s="60"/>
      <c r="E19" s="60"/>
    </row>
    <row r="20" spans="1:5" x14ac:dyDescent="0.2">
      <c r="A20" s="61"/>
      <c r="B20" s="61"/>
      <c r="C20" s="61"/>
      <c r="D20" s="61"/>
      <c r="E20" s="60"/>
    </row>
    <row r="21" spans="1:5" x14ac:dyDescent="0.2">
      <c r="A21" s="61"/>
      <c r="B21" s="62"/>
      <c r="C21" s="63"/>
      <c r="D21" s="64"/>
      <c r="E21" s="60"/>
    </row>
    <row r="22" spans="1:5" x14ac:dyDescent="0.2">
      <c r="A22" s="61"/>
      <c r="B22" s="62"/>
      <c r="C22" s="63"/>
      <c r="D22" s="64"/>
      <c r="E22" s="60"/>
    </row>
    <row r="23" spans="1:5" x14ac:dyDescent="0.2">
      <c r="A23" s="61"/>
      <c r="B23" s="62"/>
      <c r="C23" s="63"/>
      <c r="D23" s="65"/>
      <c r="E23" s="60"/>
    </row>
    <row r="24" spans="1:5" x14ac:dyDescent="0.2">
      <c r="A24" s="60"/>
      <c r="B24" s="60"/>
      <c r="C24" s="60"/>
      <c r="D24" s="60"/>
      <c r="E24" s="60"/>
    </row>
    <row r="25" spans="1:5" x14ac:dyDescent="0.2">
      <c r="A25" s="60"/>
      <c r="B25" s="60"/>
      <c r="C25" s="60"/>
      <c r="D25" s="60"/>
      <c r="E25" s="60"/>
    </row>
    <row r="26" spans="1:5" x14ac:dyDescent="0.2">
      <c r="A26" s="61"/>
      <c r="B26" s="62"/>
      <c r="C26" s="63"/>
      <c r="D26" s="64"/>
      <c r="E26" s="60"/>
    </row>
    <row r="27" spans="1:5" x14ac:dyDescent="0.2">
      <c r="A27" s="61"/>
      <c r="B27" s="62"/>
      <c r="C27" s="63"/>
      <c r="D27" s="64"/>
      <c r="E27" s="60"/>
    </row>
    <row r="28" spans="1:5" ht="15" x14ac:dyDescent="0.25">
      <c r="A28" s="61"/>
      <c r="B28" s="62"/>
      <c r="C28" s="63"/>
      <c r="D28" s="66"/>
      <c r="E28" s="60"/>
    </row>
    <row r="29" spans="1:5" ht="15" x14ac:dyDescent="0.25">
      <c r="A29" s="61"/>
      <c r="B29" s="62"/>
      <c r="C29" s="63"/>
      <c r="D29" s="66"/>
      <c r="E29" s="60"/>
    </row>
    <row r="30" spans="1:5" x14ac:dyDescent="0.2">
      <c r="A30" s="60"/>
      <c r="B30" s="60"/>
      <c r="C30" s="60"/>
      <c r="D30" s="60"/>
      <c r="E30" s="60"/>
    </row>
    <row r="31" spans="1:5" x14ac:dyDescent="0.2">
      <c r="A31" s="60"/>
      <c r="B31" s="60"/>
      <c r="C31" s="60"/>
      <c r="D31" s="60"/>
      <c r="E31" s="60"/>
    </row>
    <row r="32" spans="1:5" x14ac:dyDescent="0.2">
      <c r="A32" s="60"/>
      <c r="B32" s="61"/>
      <c r="C32" s="61"/>
      <c r="D32" s="61"/>
      <c r="E32" s="61"/>
    </row>
    <row r="33" spans="1:7" ht="15" x14ac:dyDescent="0.2">
      <c r="A33" s="61"/>
      <c r="B33" s="62"/>
      <c r="C33" s="63"/>
      <c r="D33" s="64"/>
      <c r="E33" s="67"/>
    </row>
    <row r="34" spans="1:7" ht="15" x14ac:dyDescent="0.2">
      <c r="A34" s="61"/>
      <c r="B34" s="62"/>
      <c r="C34" s="63"/>
      <c r="D34" s="64"/>
      <c r="E34" s="67"/>
    </row>
    <row r="35" spans="1:7" ht="15" x14ac:dyDescent="0.2">
      <c r="A35" s="61"/>
      <c r="B35" s="62"/>
      <c r="C35" s="63"/>
      <c r="D35" s="64"/>
      <c r="E35" s="67"/>
    </row>
    <row r="36" spans="1:7" ht="15" x14ac:dyDescent="0.25">
      <c r="A36" s="61"/>
      <c r="B36" s="60"/>
      <c r="C36" s="63"/>
      <c r="D36" s="64"/>
      <c r="E36" s="68"/>
    </row>
    <row r="37" spans="1:7" x14ac:dyDescent="0.2">
      <c r="A37" s="60"/>
      <c r="B37" s="60"/>
      <c r="C37" s="61"/>
      <c r="D37" s="60"/>
      <c r="E37" s="60"/>
    </row>
    <row r="38" spans="1:7" x14ac:dyDescent="0.2">
      <c r="A38" s="60"/>
      <c r="B38" s="62"/>
      <c r="C38" s="61"/>
      <c r="D38" s="60"/>
      <c r="E38" s="60"/>
    </row>
    <row r="39" spans="1:7" x14ac:dyDescent="0.2">
      <c r="A39" s="60"/>
      <c r="B39" s="60"/>
      <c r="C39" s="61"/>
      <c r="D39" s="60"/>
      <c r="E39" s="60"/>
    </row>
    <row r="40" spans="1:7" x14ac:dyDescent="0.2"/>
    <row r="41" spans="1:7" x14ac:dyDescent="0.2">
      <c r="A41" s="77" t="s">
        <v>157</v>
      </c>
    </row>
    <row r="42" spans="1:7" ht="13.5" thickBot="1" x14ac:dyDescent="0.25"/>
    <row r="43" spans="1:7" ht="25.5" customHeight="1" x14ac:dyDescent="0.2">
      <c r="A43" s="109" t="s">
        <v>131</v>
      </c>
      <c r="B43" s="107" t="s">
        <v>158</v>
      </c>
      <c r="C43" s="105" t="s">
        <v>159</v>
      </c>
      <c r="D43" s="106"/>
    </row>
    <row r="44" spans="1:7" x14ac:dyDescent="0.2">
      <c r="A44" s="110"/>
      <c r="B44" s="108"/>
      <c r="C44" s="82" t="s">
        <v>160</v>
      </c>
      <c r="D44" s="83" t="s">
        <v>161</v>
      </c>
      <c r="E44" s="45"/>
      <c r="F44" s="45"/>
      <c r="G44" s="45"/>
    </row>
    <row r="45" spans="1:7" x14ac:dyDescent="0.2">
      <c r="A45" s="78" t="s">
        <v>162</v>
      </c>
      <c r="B45" s="53" t="s">
        <v>162</v>
      </c>
      <c r="C45" s="79">
        <v>5</v>
      </c>
      <c r="D45" s="80" t="s">
        <v>167</v>
      </c>
      <c r="E45" s="45"/>
      <c r="F45" s="45"/>
      <c r="G45" s="46"/>
    </row>
    <row r="46" spans="1:7" x14ac:dyDescent="0.2">
      <c r="A46" s="78" t="s">
        <v>163</v>
      </c>
      <c r="B46" s="53" t="s">
        <v>163</v>
      </c>
      <c r="C46" s="79">
        <v>10</v>
      </c>
      <c r="D46" s="80" t="s">
        <v>168</v>
      </c>
      <c r="E46" s="45"/>
      <c r="F46" s="45"/>
      <c r="G46" s="45"/>
    </row>
    <row r="47" spans="1:7" x14ac:dyDescent="0.2">
      <c r="A47" s="78" t="s">
        <v>164</v>
      </c>
      <c r="B47" s="53" t="s">
        <v>164</v>
      </c>
      <c r="C47" s="79">
        <v>20</v>
      </c>
      <c r="D47" s="80" t="s">
        <v>169</v>
      </c>
      <c r="E47" s="45"/>
      <c r="F47" s="45"/>
      <c r="G47" s="45"/>
    </row>
    <row r="48" spans="1:7" x14ac:dyDescent="0.2">
      <c r="A48" s="78" t="s">
        <v>165</v>
      </c>
      <c r="B48" s="53" t="s">
        <v>165</v>
      </c>
      <c r="C48" s="79">
        <v>40</v>
      </c>
      <c r="D48" s="81" t="s">
        <v>170</v>
      </c>
      <c r="E48" s="45"/>
      <c r="F48" s="45"/>
      <c r="G48" s="45"/>
    </row>
    <row r="49" spans="1:7" x14ac:dyDescent="0.2">
      <c r="A49" s="78" t="s">
        <v>166</v>
      </c>
      <c r="B49" s="53" t="s">
        <v>166</v>
      </c>
      <c r="C49" s="79" t="s">
        <v>171</v>
      </c>
      <c r="D49" s="80" t="s">
        <v>171</v>
      </c>
      <c r="E49" s="45"/>
      <c r="F49" s="45"/>
      <c r="G49" s="45"/>
    </row>
    <row r="50" spans="1:7" ht="116.25" customHeight="1" thickBot="1" x14ac:dyDescent="0.25">
      <c r="A50" s="111" t="s">
        <v>172</v>
      </c>
      <c r="B50" s="112"/>
      <c r="C50" s="112"/>
      <c r="D50" s="113"/>
      <c r="E50" s="45"/>
      <c r="F50" s="45"/>
    </row>
    <row r="51" spans="1:7" x14ac:dyDescent="0.2">
      <c r="A51" s="84"/>
      <c r="B51" s="45"/>
      <c r="C51" s="45"/>
      <c r="D51" s="45"/>
      <c r="E51" s="45"/>
      <c r="F51" s="47"/>
      <c r="G51" s="47"/>
    </row>
    <row r="52" spans="1:7" ht="15" x14ac:dyDescent="0.25">
      <c r="B52" s="45"/>
      <c r="C52" s="48"/>
      <c r="D52" s="45"/>
      <c r="E52" s="45"/>
      <c r="F52" s="49"/>
      <c r="G52" s="50"/>
    </row>
    <row r="53" spans="1:7" ht="15" x14ac:dyDescent="0.25">
      <c r="B53" s="44"/>
      <c r="C53" s="45"/>
      <c r="D53" s="45"/>
      <c r="E53" s="45"/>
      <c r="F53" s="49"/>
      <c r="G53" s="50"/>
    </row>
    <row r="54" spans="1:7" ht="15" x14ac:dyDescent="0.25">
      <c r="B54" s="45"/>
      <c r="C54" s="45"/>
      <c r="D54" s="51"/>
      <c r="E54" s="45"/>
      <c r="F54" s="49"/>
      <c r="G54" s="50"/>
    </row>
    <row r="55" spans="1:7" x14ac:dyDescent="0.2">
      <c r="B55" s="45"/>
      <c r="C55" s="45"/>
      <c r="D55" s="51"/>
      <c r="E55" s="45"/>
      <c r="F55" s="45"/>
      <c r="G55" s="45"/>
    </row>
    <row r="56" spans="1:7" ht="15.75" x14ac:dyDescent="0.25">
      <c r="B56" s="45"/>
      <c r="C56" s="52"/>
      <c r="D56" s="45"/>
      <c r="E56" s="45"/>
      <c r="F56" s="45"/>
      <c r="G56" s="45"/>
    </row>
    <row r="57" spans="1:7" x14ac:dyDescent="0.2">
      <c r="B57" s="45"/>
      <c r="C57" s="45"/>
      <c r="D57" s="45"/>
      <c r="E57" s="45"/>
      <c r="F57" s="45"/>
      <c r="G57" s="45"/>
    </row>
    <row r="58" spans="1:7" x14ac:dyDescent="0.2">
      <c r="B58" s="45"/>
      <c r="C58" s="45"/>
      <c r="D58" s="45"/>
      <c r="E58" s="45"/>
      <c r="F58" s="45"/>
      <c r="G58" s="45"/>
    </row>
    <row r="59" spans="1:7" x14ac:dyDescent="0.2">
      <c r="B59" s="45"/>
      <c r="C59" s="45"/>
      <c r="D59" s="45"/>
      <c r="E59" s="45"/>
      <c r="F59" s="45"/>
      <c r="G59" s="45"/>
    </row>
    <row r="60" spans="1:7" x14ac:dyDescent="0.2">
      <c r="B60" s="45"/>
      <c r="C60" s="45"/>
      <c r="D60" s="45"/>
      <c r="E60" s="45"/>
      <c r="F60" s="45"/>
      <c r="G60" s="45"/>
    </row>
    <row r="61" spans="1:7" x14ac:dyDescent="0.2">
      <c r="B61" s="45"/>
      <c r="C61" s="45"/>
      <c r="D61" s="45"/>
      <c r="E61" s="45"/>
      <c r="F61" s="45"/>
      <c r="G61" s="45"/>
    </row>
    <row r="62" spans="1:7" x14ac:dyDescent="0.2"/>
    <row r="63" spans="1:7" x14ac:dyDescent="0.2"/>
    <row r="64" spans="1:7" x14ac:dyDescent="0.2"/>
    <row r="65" x14ac:dyDescent="0.2"/>
    <row r="66" x14ac:dyDescent="0.2"/>
    <row r="67" x14ac:dyDescent="0.2"/>
    <row r="68"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sheetData>
  <mergeCells count="13">
    <mergeCell ref="C43:D43"/>
    <mergeCell ref="B43:B44"/>
    <mergeCell ref="A43:A44"/>
    <mergeCell ref="A50:D50"/>
    <mergeCell ref="H6:J6"/>
    <mergeCell ref="C10:D10"/>
    <mergeCell ref="E6:G6"/>
    <mergeCell ref="A6:A7"/>
    <mergeCell ref="B6:B7"/>
    <mergeCell ref="C6:C7"/>
    <mergeCell ref="D6:D7"/>
    <mergeCell ref="B10:B11"/>
    <mergeCell ref="A10:A11"/>
  </mergeCells>
  <conditionalFormatting sqref="C38:C39">
    <cfRule type="cellIs" dxfId="4" priority="5" operator="equal">
      <formula>"""SI"""</formula>
    </cfRule>
  </conditionalFormatting>
  <conditionalFormatting sqref="C38">
    <cfRule type="cellIs" dxfId="3" priority="2" operator="equal">
      <formula>"NO"</formula>
    </cfRule>
    <cfRule type="cellIs" dxfId="2" priority="4" operator="equal">
      <formula>"SI"</formula>
    </cfRule>
  </conditionalFormatting>
  <conditionalFormatting sqref="C39">
    <cfRule type="cellIs" dxfId="1" priority="1" operator="equal">
      <formula>"NO"</formula>
    </cfRule>
    <cfRule type="cellIs" dxfId="0" priority="3" operator="equal">
      <formula>"SI"</formula>
    </cfRule>
  </conditionalFormatting>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R107"/>
  <sheetViews>
    <sheetView topLeftCell="A2" workbookViewId="0">
      <selection activeCell="H17" sqref="H17"/>
    </sheetView>
  </sheetViews>
  <sheetFormatPr baseColWidth="10" defaultRowHeight="15" x14ac:dyDescent="0.25"/>
  <cols>
    <col min="1" max="1" width="14.140625" customWidth="1"/>
    <col min="2" max="2" width="12.5703125" customWidth="1"/>
    <col min="3" max="3" width="11.7109375" customWidth="1"/>
    <col min="4" max="4" width="9.42578125" customWidth="1"/>
    <col min="5" max="5" width="9.7109375" customWidth="1"/>
    <col min="11" max="11" width="13" customWidth="1"/>
    <col min="12" max="12" width="14.5703125" bestFit="1" customWidth="1"/>
    <col min="13" max="13" width="12.28515625" bestFit="1" customWidth="1"/>
    <col min="15" max="16" width="12" bestFit="1" customWidth="1"/>
    <col min="18" max="18" width="12.28515625" customWidth="1"/>
  </cols>
  <sheetData>
    <row r="1" spans="1:18" x14ac:dyDescent="0.25">
      <c r="A1" s="20" t="s">
        <v>98</v>
      </c>
    </row>
    <row r="3" spans="1:18" x14ac:dyDescent="0.25">
      <c r="A3" s="126" t="s">
        <v>99</v>
      </c>
      <c r="B3" s="127" t="s">
        <v>103</v>
      </c>
      <c r="C3" s="120" t="s">
        <v>100</v>
      </c>
      <c r="D3" s="120"/>
      <c r="E3" s="120"/>
      <c r="F3" s="120"/>
      <c r="G3" s="120" t="s">
        <v>107</v>
      </c>
      <c r="H3" s="120"/>
      <c r="I3" s="120"/>
      <c r="J3" s="39"/>
    </row>
    <row r="4" spans="1:18" x14ac:dyDescent="0.25">
      <c r="A4" s="126"/>
      <c r="B4" s="127"/>
      <c r="C4" s="121" t="s">
        <v>101</v>
      </c>
      <c r="D4" s="121"/>
      <c r="E4" s="121" t="s">
        <v>106</v>
      </c>
      <c r="F4" s="121"/>
      <c r="G4" s="121" t="s">
        <v>108</v>
      </c>
      <c r="H4" s="121"/>
      <c r="I4" s="19" t="s">
        <v>109</v>
      </c>
      <c r="J4" s="39"/>
    </row>
    <row r="5" spans="1:18" ht="30" x14ac:dyDescent="0.25">
      <c r="A5" s="126"/>
      <c r="B5" s="127"/>
      <c r="C5" s="19" t="s">
        <v>102</v>
      </c>
      <c r="D5" s="24" t="s">
        <v>104</v>
      </c>
      <c r="E5" s="24" t="s">
        <v>104</v>
      </c>
      <c r="F5" s="33" t="s">
        <v>105</v>
      </c>
      <c r="G5" s="34" t="s">
        <v>110</v>
      </c>
      <c r="H5" s="34" t="s">
        <v>111</v>
      </c>
      <c r="I5" s="34" t="s">
        <v>112</v>
      </c>
      <c r="J5" s="39"/>
      <c r="K5" s="34" t="s">
        <v>99</v>
      </c>
      <c r="L5" s="22"/>
      <c r="M5" s="22"/>
      <c r="N5" s="22"/>
      <c r="O5" s="22"/>
      <c r="P5" s="22"/>
      <c r="Q5" s="19" t="s">
        <v>130</v>
      </c>
      <c r="R5" s="19" t="s">
        <v>138</v>
      </c>
    </row>
    <row r="6" spans="1:18" x14ac:dyDescent="0.25">
      <c r="A6" s="30">
        <v>18</v>
      </c>
      <c r="B6" s="122">
        <v>0.82</v>
      </c>
      <c r="C6" s="25">
        <v>1</v>
      </c>
      <c r="D6" s="31" t="s">
        <v>93</v>
      </c>
      <c r="E6" s="28">
        <v>1.02</v>
      </c>
      <c r="F6" s="29">
        <v>0.65</v>
      </c>
      <c r="G6" s="30">
        <v>25.49</v>
      </c>
      <c r="H6" s="27">
        <v>26.51</v>
      </c>
      <c r="I6" s="30">
        <v>41.99</v>
      </c>
      <c r="J6" s="39"/>
      <c r="K6" s="30">
        <v>18</v>
      </c>
      <c r="L6" s="36">
        <f t="shared" ref="L6:L11" si="0">+(8*PI()*60/H6)*0.0001*1</f>
        <v>5.6882854535009455E-3</v>
      </c>
      <c r="M6" s="37">
        <f t="shared" ref="M6:M11" si="1">+L6^2/(192+0.8*L6^2)</f>
        <v>1.6852389082408082E-7</v>
      </c>
      <c r="N6" s="36">
        <f t="shared" ref="N6:N11" si="2">+L6</f>
        <v>5.6882854535009455E-3</v>
      </c>
      <c r="O6" s="37">
        <f t="shared" ref="O6:O11" si="3">+N6^2/(192+0.8*N6^2)</f>
        <v>1.6852389082408082E-7</v>
      </c>
      <c r="P6" s="37">
        <f t="shared" ref="P6:P41" si="4">+O6*($B$73)^2*(0.312*($B$73)^2+1.18/(O6+0.27))</f>
        <v>7.8909081339139245E-7</v>
      </c>
      <c r="Q6" s="36">
        <f t="shared" ref="Q6:Q11" si="5">1+M6+P6</f>
        <v>1.0000009576147042</v>
      </c>
      <c r="R6" s="38">
        <f>+H6*Q6</f>
        <v>26.510025386365811</v>
      </c>
    </row>
    <row r="7" spans="1:18" x14ac:dyDescent="0.25">
      <c r="A7" s="30">
        <v>18</v>
      </c>
      <c r="B7" s="122"/>
      <c r="C7" s="25">
        <v>7</v>
      </c>
      <c r="D7" s="28">
        <v>0.38</v>
      </c>
      <c r="E7" s="28">
        <v>1.17</v>
      </c>
      <c r="F7" s="29">
        <v>1.29</v>
      </c>
      <c r="G7" s="30">
        <v>26.08</v>
      </c>
      <c r="H7" s="27">
        <v>27.72</v>
      </c>
      <c r="I7" s="30">
        <v>42.98</v>
      </c>
      <c r="J7" s="39"/>
      <c r="K7" s="30">
        <v>18</v>
      </c>
      <c r="L7" s="36">
        <f t="shared" si="0"/>
        <v>5.4399872789433644E-3</v>
      </c>
      <c r="M7" s="37">
        <f t="shared" si="1"/>
        <v>1.5413259346881273E-7</v>
      </c>
      <c r="N7" s="36">
        <f t="shared" si="2"/>
        <v>5.4399872789433644E-3</v>
      </c>
      <c r="O7" s="37">
        <f t="shared" si="3"/>
        <v>1.5413259346881273E-7</v>
      </c>
      <c r="P7" s="37">
        <f t="shared" si="4"/>
        <v>7.217055042252219E-7</v>
      </c>
      <c r="Q7" s="36">
        <f t="shared" si="5"/>
        <v>1.0000008758380978</v>
      </c>
      <c r="R7" s="38">
        <f t="shared" ref="R7:R11" si="6">+H7*Q7</f>
        <v>27.720024278232071</v>
      </c>
    </row>
    <row r="8" spans="1:18" x14ac:dyDescent="0.25">
      <c r="A8" s="30">
        <v>16</v>
      </c>
      <c r="B8" s="122">
        <v>1.31</v>
      </c>
      <c r="C8" s="25">
        <v>1</v>
      </c>
      <c r="D8" s="31" t="s">
        <v>93</v>
      </c>
      <c r="E8" s="28">
        <v>1.3</v>
      </c>
      <c r="F8" s="29">
        <v>1.29</v>
      </c>
      <c r="G8" s="30">
        <v>16.04</v>
      </c>
      <c r="H8" s="27">
        <v>16.670000000000002</v>
      </c>
      <c r="I8" s="30">
        <v>26.41</v>
      </c>
      <c r="J8" s="39"/>
      <c r="K8" s="30">
        <v>16</v>
      </c>
      <c r="L8" s="36">
        <f t="shared" si="0"/>
        <v>9.04597764680924E-3</v>
      </c>
      <c r="M8" s="37">
        <f t="shared" si="1"/>
        <v>4.2619626919874067E-7</v>
      </c>
      <c r="N8" s="36">
        <f t="shared" si="2"/>
        <v>9.04597764680924E-3</v>
      </c>
      <c r="O8" s="37">
        <f t="shared" si="3"/>
        <v>4.2619626919874067E-7</v>
      </c>
      <c r="P8" s="37">
        <f t="shared" si="4"/>
        <v>1.9956058426842517E-6</v>
      </c>
      <c r="Q8" s="36">
        <f t="shared" si="5"/>
        <v>1.0000024218021117</v>
      </c>
      <c r="R8" s="38">
        <f t="shared" si="6"/>
        <v>16.670040371441203</v>
      </c>
    </row>
    <row r="9" spans="1:18" x14ac:dyDescent="0.25">
      <c r="A9" s="30">
        <v>16</v>
      </c>
      <c r="B9" s="122"/>
      <c r="C9" s="25">
        <v>7</v>
      </c>
      <c r="D9" s="28">
        <v>0.48</v>
      </c>
      <c r="E9" s="28">
        <v>1.47</v>
      </c>
      <c r="F9" s="29">
        <v>1.94</v>
      </c>
      <c r="G9" s="30">
        <v>16.37</v>
      </c>
      <c r="H9" s="27">
        <v>17.36</v>
      </c>
      <c r="I9" s="30">
        <v>26.96</v>
      </c>
      <c r="J9" s="39"/>
      <c r="K9" s="30">
        <v>16</v>
      </c>
      <c r="L9" s="36">
        <f t="shared" si="0"/>
        <v>8.6864313002482756E-3</v>
      </c>
      <c r="M9" s="37">
        <f t="shared" si="1"/>
        <v>3.9298992193633225E-7</v>
      </c>
      <c r="N9" s="36">
        <f t="shared" si="2"/>
        <v>8.6864313002482756E-3</v>
      </c>
      <c r="O9" s="37">
        <f t="shared" si="3"/>
        <v>3.9298992193633225E-7</v>
      </c>
      <c r="P9" s="37">
        <f t="shared" si="4"/>
        <v>1.8401218664631725E-6</v>
      </c>
      <c r="Q9" s="36">
        <f t="shared" si="5"/>
        <v>1.0000022331117884</v>
      </c>
      <c r="R9" s="38">
        <f t="shared" si="6"/>
        <v>17.360038766820647</v>
      </c>
    </row>
    <row r="10" spans="1:18" x14ac:dyDescent="0.25">
      <c r="A10" s="30">
        <v>14</v>
      </c>
      <c r="B10" s="122">
        <v>2.08</v>
      </c>
      <c r="C10" s="25">
        <v>1</v>
      </c>
      <c r="D10" s="31" t="s">
        <v>93</v>
      </c>
      <c r="E10" s="28">
        <v>1.63</v>
      </c>
      <c r="F10" s="29">
        <v>1.94</v>
      </c>
      <c r="G10" s="30">
        <v>10.07</v>
      </c>
      <c r="H10" s="27">
        <v>10.47</v>
      </c>
      <c r="I10" s="30">
        <v>16.600000000000001</v>
      </c>
      <c r="J10" s="39"/>
      <c r="K10" s="30">
        <v>14</v>
      </c>
      <c r="L10" s="36">
        <f t="shared" si="0"/>
        <v>1.4402717036514811E-2</v>
      </c>
      <c r="M10" s="37">
        <f t="shared" si="1"/>
        <v>1.0804066601029872E-6</v>
      </c>
      <c r="N10" s="36">
        <f t="shared" si="2"/>
        <v>1.4402717036514811E-2</v>
      </c>
      <c r="O10" s="37">
        <f t="shared" si="3"/>
        <v>1.0804066601029872E-6</v>
      </c>
      <c r="P10" s="37">
        <f t="shared" si="4"/>
        <v>5.058845239071925E-6</v>
      </c>
      <c r="Q10" s="36">
        <f t="shared" si="5"/>
        <v>1.0000061392518993</v>
      </c>
      <c r="R10" s="38">
        <f t="shared" si="6"/>
        <v>10.470064277967387</v>
      </c>
    </row>
    <row r="11" spans="1:18" x14ac:dyDescent="0.25">
      <c r="A11" s="30">
        <v>14</v>
      </c>
      <c r="B11" s="122"/>
      <c r="C11" s="25">
        <v>7</v>
      </c>
      <c r="D11" s="28">
        <v>0.61</v>
      </c>
      <c r="E11" s="28">
        <v>1.85</v>
      </c>
      <c r="F11" s="29">
        <v>2.58</v>
      </c>
      <c r="G11" s="30">
        <v>10.7</v>
      </c>
      <c r="H11" s="27">
        <v>10.7</v>
      </c>
      <c r="I11" s="30">
        <v>16.96</v>
      </c>
      <c r="J11" s="39"/>
      <c r="K11" s="30">
        <v>14</v>
      </c>
      <c r="L11" s="36">
        <f t="shared" si="0"/>
        <v>1.40931259226458E-2</v>
      </c>
      <c r="M11" s="37">
        <f t="shared" si="1"/>
        <v>1.0344585099134261E-6</v>
      </c>
      <c r="N11" s="36">
        <f t="shared" si="2"/>
        <v>1.40931259226458E-2</v>
      </c>
      <c r="O11" s="37">
        <f t="shared" si="3"/>
        <v>1.0344585099134261E-6</v>
      </c>
      <c r="P11" s="37">
        <f t="shared" si="4"/>
        <v>4.8437005549565433E-6</v>
      </c>
      <c r="Q11" s="36">
        <f t="shared" si="5"/>
        <v>1.0000058781590648</v>
      </c>
      <c r="R11" s="38">
        <f t="shared" si="6"/>
        <v>10.700062896301993</v>
      </c>
    </row>
    <row r="12" spans="1:18" x14ac:dyDescent="0.25">
      <c r="A12" s="30">
        <v>12</v>
      </c>
      <c r="B12" s="122">
        <v>3.31</v>
      </c>
      <c r="C12" s="25">
        <v>1</v>
      </c>
      <c r="D12" s="31" t="s">
        <v>93</v>
      </c>
      <c r="E12" s="28">
        <v>2.06</v>
      </c>
      <c r="F12" s="29">
        <v>3.23</v>
      </c>
      <c r="G12" s="28">
        <v>6.33</v>
      </c>
      <c r="H12" s="35">
        <v>6.59</v>
      </c>
      <c r="I12" s="28">
        <v>10.43</v>
      </c>
      <c r="J12" s="40"/>
      <c r="K12" s="30">
        <v>12</v>
      </c>
      <c r="L12" s="36">
        <f>+(8*PI()*60/H12)*0.0001*1</f>
        <v>2.2882617203688931E-2</v>
      </c>
      <c r="M12" s="37">
        <f>+L12^2/(192+0.8*L12^2)</f>
        <v>2.7271511859924827E-6</v>
      </c>
      <c r="N12" s="36">
        <f>+L12</f>
        <v>2.2882617203688931E-2</v>
      </c>
      <c r="O12" s="37">
        <f>+N12^2/(192+0.8*N12^2)</f>
        <v>2.7271511859924827E-6</v>
      </c>
      <c r="P12" s="37">
        <f t="shared" si="4"/>
        <v>1.2769411524880266E-5</v>
      </c>
      <c r="Q12" s="36">
        <f t="shared" ref="Q12:Q41" si="7">1+M12+P12</f>
        <v>1.0000154965627108</v>
      </c>
      <c r="R12" s="38">
        <f t="shared" ref="R12:R41" si="8">+H12*Q12</f>
        <v>6.5901021223482639</v>
      </c>
    </row>
    <row r="13" spans="1:18" x14ac:dyDescent="0.25">
      <c r="A13" s="30">
        <v>12</v>
      </c>
      <c r="B13" s="122"/>
      <c r="C13" s="25">
        <v>7</v>
      </c>
      <c r="D13" s="28">
        <v>0.76</v>
      </c>
      <c r="E13" s="28">
        <v>2.34</v>
      </c>
      <c r="F13" s="29">
        <v>3.87</v>
      </c>
      <c r="G13" s="28">
        <v>6.49</v>
      </c>
      <c r="H13" s="35">
        <v>6.73</v>
      </c>
      <c r="I13" s="28">
        <v>10.66</v>
      </c>
      <c r="J13" s="40"/>
      <c r="K13" s="30">
        <v>12</v>
      </c>
      <c r="L13" s="36">
        <f t="shared" ref="L13:L41" si="9">+(8*PI()*60/H13)*0.0001*1</f>
        <v>2.2406604364384852E-2</v>
      </c>
      <c r="M13" s="37">
        <f t="shared" ref="M13:M41" si="10">+L13^2/(192+0.8*L13^2)</f>
        <v>2.614869108821142E-6</v>
      </c>
      <c r="N13" s="36">
        <f t="shared" ref="N13:N41" si="11">+L13</f>
        <v>2.2406604364384852E-2</v>
      </c>
      <c r="O13" s="37">
        <f t="shared" ref="O13:O41" si="12">+N13^2/(192+0.8*N13^2)</f>
        <v>2.614869108821142E-6</v>
      </c>
      <c r="P13" s="37">
        <f t="shared" si="4"/>
        <v>1.2243674962374909E-5</v>
      </c>
      <c r="Q13" s="36">
        <f t="shared" si="7"/>
        <v>1.0000148585440711</v>
      </c>
      <c r="R13" s="38">
        <f t="shared" si="8"/>
        <v>6.7300999980015987</v>
      </c>
    </row>
    <row r="14" spans="1:18" x14ac:dyDescent="0.25">
      <c r="A14" s="30">
        <v>10</v>
      </c>
      <c r="B14" s="122">
        <v>5.26</v>
      </c>
      <c r="C14" s="25">
        <v>1</v>
      </c>
      <c r="D14" s="31" t="s">
        <v>93</v>
      </c>
      <c r="E14" s="28">
        <v>2.59</v>
      </c>
      <c r="F14" s="29">
        <v>5.16</v>
      </c>
      <c r="G14" s="28">
        <v>3.97</v>
      </c>
      <c r="H14" s="35">
        <v>4.13</v>
      </c>
      <c r="I14" s="28">
        <v>6.56</v>
      </c>
      <c r="J14" s="40"/>
      <c r="K14" s="30">
        <v>10</v>
      </c>
      <c r="L14" s="36">
        <f t="shared" si="9"/>
        <v>3.6512456990874111E-2</v>
      </c>
      <c r="M14" s="37">
        <f t="shared" si="10"/>
        <v>6.9435005733090806E-6</v>
      </c>
      <c r="N14" s="36">
        <f t="shared" si="11"/>
        <v>3.6512456990874111E-2</v>
      </c>
      <c r="O14" s="37">
        <f t="shared" si="12"/>
        <v>6.9435005733090806E-6</v>
      </c>
      <c r="P14" s="37">
        <f t="shared" si="4"/>
        <v>3.2511260981657307E-5</v>
      </c>
      <c r="Q14" s="36">
        <f t="shared" si="7"/>
        <v>1.000039454761555</v>
      </c>
      <c r="R14" s="38">
        <f t="shared" si="8"/>
        <v>4.1301629481652222</v>
      </c>
    </row>
    <row r="15" spans="1:18" x14ac:dyDescent="0.25">
      <c r="A15" s="30">
        <v>10</v>
      </c>
      <c r="B15" s="122"/>
      <c r="C15" s="25">
        <v>7</v>
      </c>
      <c r="D15" s="28">
        <v>0.97</v>
      </c>
      <c r="E15" s="28">
        <v>2.95</v>
      </c>
      <c r="F15" s="32">
        <v>7.1</v>
      </c>
      <c r="G15" s="28">
        <v>4.07</v>
      </c>
      <c r="H15" s="35">
        <v>4.2300000000000004</v>
      </c>
      <c r="I15" s="28">
        <v>6.69</v>
      </c>
      <c r="J15" s="40"/>
      <c r="K15" s="30">
        <v>10</v>
      </c>
      <c r="L15" s="36">
        <f t="shared" si="9"/>
        <v>3.5649278338607579E-2</v>
      </c>
      <c r="M15" s="37">
        <f t="shared" si="10"/>
        <v>6.6190849815664172E-6</v>
      </c>
      <c r="N15" s="36">
        <f t="shared" si="11"/>
        <v>3.5649278338607579E-2</v>
      </c>
      <c r="O15" s="37">
        <f t="shared" si="12"/>
        <v>6.6190849815664172E-6</v>
      </c>
      <c r="P15" s="37">
        <f t="shared" si="4"/>
        <v>3.0992298243973725E-5</v>
      </c>
      <c r="Q15" s="36">
        <f t="shared" si="7"/>
        <v>1.0000376113832257</v>
      </c>
      <c r="R15" s="38">
        <f t="shared" si="8"/>
        <v>4.2301590961510449</v>
      </c>
    </row>
    <row r="16" spans="1:18" x14ac:dyDescent="0.25">
      <c r="A16" s="17">
        <v>8</v>
      </c>
      <c r="B16" s="128">
        <v>8.3699999999999992</v>
      </c>
      <c r="C16" s="17">
        <v>1</v>
      </c>
      <c r="D16" s="31" t="s">
        <v>93</v>
      </c>
      <c r="E16" s="17">
        <v>3.25</v>
      </c>
      <c r="F16" s="17">
        <v>8.39</v>
      </c>
      <c r="G16" s="17">
        <v>2.5099999999999998</v>
      </c>
      <c r="H16" s="26">
        <v>2.58</v>
      </c>
      <c r="I16" s="17">
        <v>4.13</v>
      </c>
      <c r="J16" s="41"/>
      <c r="K16" s="17">
        <v>8</v>
      </c>
      <c r="L16" s="36">
        <f t="shared" si="9"/>
        <v>5.844823541562405E-2</v>
      </c>
      <c r="M16" s="37">
        <f t="shared" si="10"/>
        <v>1.7792435402290165E-5</v>
      </c>
      <c r="N16" s="36">
        <f t="shared" si="11"/>
        <v>5.844823541562405E-2</v>
      </c>
      <c r="O16" s="37">
        <f t="shared" si="12"/>
        <v>1.7792435402290165E-5</v>
      </c>
      <c r="P16" s="37">
        <f t="shared" si="4"/>
        <v>8.3305648491474959E-5</v>
      </c>
      <c r="Q16" s="36">
        <f t="shared" si="7"/>
        <v>1.0001010980838938</v>
      </c>
      <c r="R16" s="38">
        <f t="shared" si="8"/>
        <v>2.580260833056446</v>
      </c>
    </row>
    <row r="17" spans="1:18" x14ac:dyDescent="0.25">
      <c r="A17" s="17">
        <v>8</v>
      </c>
      <c r="B17" s="128"/>
      <c r="C17" s="17">
        <v>7</v>
      </c>
      <c r="D17" s="17">
        <v>1.24</v>
      </c>
      <c r="E17" s="17">
        <v>3.71</v>
      </c>
      <c r="F17" s="17">
        <v>10.97</v>
      </c>
      <c r="G17" s="17">
        <v>2.5499999999999998</v>
      </c>
      <c r="H17" s="26">
        <v>2.65</v>
      </c>
      <c r="I17" s="21">
        <v>4.2</v>
      </c>
      <c r="J17" s="42"/>
      <c r="K17" s="17">
        <v>8</v>
      </c>
      <c r="L17" s="36">
        <f t="shared" si="9"/>
        <v>5.6904319763135869E-2</v>
      </c>
      <c r="M17" s="37">
        <f t="shared" si="10"/>
        <v>1.6864884997584561E-5</v>
      </c>
      <c r="N17" s="36">
        <f t="shared" si="11"/>
        <v>5.6904319763135869E-2</v>
      </c>
      <c r="O17" s="37">
        <f t="shared" si="12"/>
        <v>1.6864884997584561E-5</v>
      </c>
      <c r="P17" s="37">
        <f t="shared" si="4"/>
        <v>7.8963034249076214E-5</v>
      </c>
      <c r="Q17" s="36">
        <f t="shared" si="7"/>
        <v>1.0000958279192467</v>
      </c>
      <c r="R17" s="38">
        <f t="shared" si="8"/>
        <v>2.6502539439860038</v>
      </c>
    </row>
    <row r="18" spans="1:18" x14ac:dyDescent="0.25">
      <c r="A18" s="30">
        <v>6</v>
      </c>
      <c r="B18" s="17">
        <v>13.3</v>
      </c>
      <c r="C18" s="25">
        <v>7</v>
      </c>
      <c r="D18" s="17">
        <v>1.55</v>
      </c>
      <c r="E18" s="28">
        <v>4.67</v>
      </c>
      <c r="F18" s="17">
        <v>17.420000000000002</v>
      </c>
      <c r="G18" s="28">
        <v>1.61</v>
      </c>
      <c r="H18" s="35">
        <v>1.67</v>
      </c>
      <c r="I18" s="28">
        <v>2.65</v>
      </c>
      <c r="J18" s="40"/>
      <c r="K18" s="30">
        <v>6</v>
      </c>
      <c r="L18" s="36">
        <f t="shared" si="9"/>
        <v>9.029727387563477E-2</v>
      </c>
      <c r="M18" s="37">
        <f t="shared" si="10"/>
        <v>4.2465211843591356E-5</v>
      </c>
      <c r="N18" s="36">
        <f t="shared" si="11"/>
        <v>9.029727387563477E-2</v>
      </c>
      <c r="O18" s="37">
        <f t="shared" si="12"/>
        <v>4.2465211843591356E-5</v>
      </c>
      <c r="P18" s="37">
        <f t="shared" si="4"/>
        <v>1.9880866517353582E-4</v>
      </c>
      <c r="Q18" s="36">
        <f t="shared" si="7"/>
        <v>1.0002412738770172</v>
      </c>
      <c r="R18" s="38">
        <f t="shared" si="8"/>
        <v>1.6704029273746186</v>
      </c>
    </row>
    <row r="19" spans="1:18" x14ac:dyDescent="0.25">
      <c r="A19" s="30">
        <v>4</v>
      </c>
      <c r="B19" s="17">
        <v>21.15</v>
      </c>
      <c r="C19" s="25">
        <v>7</v>
      </c>
      <c r="D19" s="17">
        <v>1.96</v>
      </c>
      <c r="E19" s="28">
        <v>5.89</v>
      </c>
      <c r="F19" s="17">
        <v>27.1</v>
      </c>
      <c r="G19" s="28">
        <v>1.01</v>
      </c>
      <c r="H19" s="35">
        <v>1.05</v>
      </c>
      <c r="I19" s="28">
        <v>1.67</v>
      </c>
      <c r="J19" s="40"/>
      <c r="K19" s="30">
        <v>4</v>
      </c>
      <c r="L19" s="36">
        <f t="shared" si="9"/>
        <v>0.14361566416410482</v>
      </c>
      <c r="M19" s="37">
        <f t="shared" si="10"/>
        <v>1.0741503440514079E-4</v>
      </c>
      <c r="N19" s="36">
        <f t="shared" si="11"/>
        <v>0.14361566416410482</v>
      </c>
      <c r="O19" s="37">
        <f t="shared" si="12"/>
        <v>1.0741503440514079E-4</v>
      </c>
      <c r="P19" s="37">
        <f t="shared" si="4"/>
        <v>5.0277028837515463E-4</v>
      </c>
      <c r="Q19" s="36">
        <f t="shared" si="7"/>
        <v>1.0006101853227802</v>
      </c>
      <c r="R19" s="38">
        <f t="shared" si="8"/>
        <v>1.0506406945889193</v>
      </c>
    </row>
    <row r="20" spans="1:18" x14ac:dyDescent="0.25">
      <c r="A20" s="30">
        <v>3</v>
      </c>
      <c r="B20" s="17">
        <v>26.66</v>
      </c>
      <c r="C20" s="25">
        <v>7</v>
      </c>
      <c r="D20" s="17">
        <v>2.21</v>
      </c>
      <c r="E20" s="28">
        <v>6.6</v>
      </c>
      <c r="F20" s="17">
        <v>34.19</v>
      </c>
      <c r="G20" s="28">
        <v>0.8</v>
      </c>
      <c r="H20" s="35">
        <v>0.83299999999999996</v>
      </c>
      <c r="I20" s="28">
        <v>1.32</v>
      </c>
      <c r="J20" s="40"/>
      <c r="K20" s="30">
        <v>3</v>
      </c>
      <c r="L20" s="36">
        <f t="shared" si="9"/>
        <v>0.1810281481060145</v>
      </c>
      <c r="M20" s="37">
        <f t="shared" si="10"/>
        <v>1.7065998032356842E-4</v>
      </c>
      <c r="N20" s="36">
        <f t="shared" si="11"/>
        <v>0.1810281481060145</v>
      </c>
      <c r="O20" s="37">
        <f t="shared" si="12"/>
        <v>1.7065998032356842E-4</v>
      </c>
      <c r="P20" s="37">
        <f t="shared" si="4"/>
        <v>7.986221023652013E-4</v>
      </c>
      <c r="Q20" s="36">
        <f t="shared" si="7"/>
        <v>1.0009692820826888</v>
      </c>
      <c r="R20" s="38">
        <f t="shared" si="8"/>
        <v>0.83380741197487973</v>
      </c>
    </row>
    <row r="21" spans="1:18" x14ac:dyDescent="0.25">
      <c r="A21" s="30">
        <v>2</v>
      </c>
      <c r="B21" s="17">
        <v>33.630000000000003</v>
      </c>
      <c r="C21" s="25">
        <v>7</v>
      </c>
      <c r="D21" s="17">
        <v>2.46</v>
      </c>
      <c r="E21" s="28">
        <v>7.42</v>
      </c>
      <c r="F21" s="17">
        <v>43.23</v>
      </c>
      <c r="G21" s="28">
        <v>0.64</v>
      </c>
      <c r="H21" s="35">
        <v>0.65900000000000003</v>
      </c>
      <c r="I21" s="28">
        <v>1.05</v>
      </c>
      <c r="J21" s="40"/>
      <c r="K21" s="30">
        <v>2</v>
      </c>
      <c r="L21" s="36">
        <f t="shared" si="9"/>
        <v>0.22882617203688929</v>
      </c>
      <c r="M21" s="37">
        <f t="shared" si="10"/>
        <v>2.7265622747872057E-4</v>
      </c>
      <c r="N21" s="36">
        <f t="shared" si="11"/>
        <v>0.22882617203688929</v>
      </c>
      <c r="O21" s="37">
        <f t="shared" si="12"/>
        <v>2.7265622747872057E-4</v>
      </c>
      <c r="P21" s="37">
        <f t="shared" si="4"/>
        <v>1.2754753231865588E-3</v>
      </c>
      <c r="Q21" s="36">
        <f t="shared" si="7"/>
        <v>1.0015481315506651</v>
      </c>
      <c r="R21" s="38">
        <f t="shared" si="8"/>
        <v>0.66002021869188832</v>
      </c>
    </row>
    <row r="22" spans="1:18" x14ac:dyDescent="0.25">
      <c r="A22" s="30">
        <v>1</v>
      </c>
      <c r="B22" s="17">
        <v>42.41</v>
      </c>
      <c r="C22" s="25">
        <v>19</v>
      </c>
      <c r="D22" s="17">
        <v>1.68</v>
      </c>
      <c r="E22" s="28">
        <v>8.43</v>
      </c>
      <c r="F22" s="17">
        <v>56.13</v>
      </c>
      <c r="G22" s="28">
        <v>0.51</v>
      </c>
      <c r="H22" s="35">
        <v>0.52500000000000002</v>
      </c>
      <c r="I22" s="28">
        <v>0.83</v>
      </c>
      <c r="J22" s="40"/>
      <c r="K22" s="30">
        <v>1</v>
      </c>
      <c r="L22" s="36">
        <f t="shared" si="9"/>
        <v>0.28723132832820963</v>
      </c>
      <c r="M22" s="37">
        <f t="shared" si="10"/>
        <v>4.2954940146759348E-4</v>
      </c>
      <c r="N22" s="36">
        <f t="shared" si="11"/>
        <v>0.28723132832820963</v>
      </c>
      <c r="O22" s="37">
        <f t="shared" si="12"/>
        <v>4.2954940146759348E-4</v>
      </c>
      <c r="P22" s="37">
        <f t="shared" si="4"/>
        <v>2.0083275088546696E-3</v>
      </c>
      <c r="Q22" s="36">
        <f t="shared" si="7"/>
        <v>1.0024378769103224</v>
      </c>
      <c r="R22" s="38">
        <f t="shared" si="8"/>
        <v>0.52627988537791925</v>
      </c>
    </row>
    <row r="23" spans="1:18" x14ac:dyDescent="0.25">
      <c r="A23" s="31" t="s">
        <v>134</v>
      </c>
      <c r="B23" s="17">
        <v>53.51</v>
      </c>
      <c r="C23" s="25">
        <v>19</v>
      </c>
      <c r="D23" s="17">
        <v>1.88</v>
      </c>
      <c r="E23" s="17">
        <v>9.4499999999999993</v>
      </c>
      <c r="F23" s="17">
        <v>70.319999999999993</v>
      </c>
      <c r="G23" s="17">
        <v>0.4</v>
      </c>
      <c r="H23" s="26">
        <v>0.41699999999999998</v>
      </c>
      <c r="I23" s="17">
        <v>0.66</v>
      </c>
      <c r="J23" s="41"/>
      <c r="K23" s="31" t="s">
        <v>134</v>
      </c>
      <c r="L23" s="36">
        <f t="shared" si="9"/>
        <v>0.36162217595278195</v>
      </c>
      <c r="M23" s="37">
        <f t="shared" si="10"/>
        <v>6.8072595306657702E-4</v>
      </c>
      <c r="N23" s="36">
        <f t="shared" si="11"/>
        <v>0.36162217595278195</v>
      </c>
      <c r="O23" s="37">
        <f t="shared" si="12"/>
        <v>6.8072595306657702E-4</v>
      </c>
      <c r="P23" s="37">
        <f t="shared" si="4"/>
        <v>3.1799292427454398E-3</v>
      </c>
      <c r="Q23" s="36">
        <f t="shared" si="7"/>
        <v>1.003860655195812</v>
      </c>
      <c r="R23" s="38">
        <f t="shared" si="8"/>
        <v>0.41860989321665359</v>
      </c>
    </row>
    <row r="24" spans="1:18" x14ac:dyDescent="0.25">
      <c r="A24" s="31" t="s">
        <v>135</v>
      </c>
      <c r="B24" s="17">
        <v>67.44</v>
      </c>
      <c r="C24" s="25">
        <v>19</v>
      </c>
      <c r="D24" s="17">
        <v>2.13</v>
      </c>
      <c r="E24" s="17">
        <v>10.62</v>
      </c>
      <c r="F24" s="17">
        <v>88.39</v>
      </c>
      <c r="G24" s="17">
        <v>0.317</v>
      </c>
      <c r="H24" s="26">
        <v>0.33100000000000002</v>
      </c>
      <c r="I24" s="17">
        <v>0.52</v>
      </c>
      <c r="J24" s="41"/>
      <c r="K24" s="31" t="s">
        <v>135</v>
      </c>
      <c r="L24" s="36">
        <f t="shared" si="9"/>
        <v>0.45557839085290047</v>
      </c>
      <c r="M24" s="37">
        <f t="shared" si="10"/>
        <v>1.0800642442804621E-3</v>
      </c>
      <c r="N24" s="36">
        <f t="shared" si="11"/>
        <v>0.45557839085290047</v>
      </c>
      <c r="O24" s="37">
        <f t="shared" si="12"/>
        <v>1.0800642442804621E-3</v>
      </c>
      <c r="P24" s="37">
        <f t="shared" si="4"/>
        <v>5.0384538018078996E-3</v>
      </c>
      <c r="Q24" s="36">
        <f t="shared" si="7"/>
        <v>1.0061185180460885</v>
      </c>
      <c r="R24" s="38">
        <f t="shared" si="8"/>
        <v>0.3330252294732553</v>
      </c>
    </row>
    <row r="25" spans="1:18" x14ac:dyDescent="0.25">
      <c r="A25" s="31" t="s">
        <v>136</v>
      </c>
      <c r="B25" s="17">
        <v>85.03</v>
      </c>
      <c r="C25" s="25">
        <v>19</v>
      </c>
      <c r="D25" s="17">
        <v>2.39</v>
      </c>
      <c r="E25" s="17">
        <v>11.94</v>
      </c>
      <c r="F25" s="17">
        <v>111.61</v>
      </c>
      <c r="G25" s="17">
        <v>0.251</v>
      </c>
      <c r="H25" s="26">
        <v>0.26100000000000001</v>
      </c>
      <c r="I25" s="17">
        <v>0.41</v>
      </c>
      <c r="J25" s="41"/>
      <c r="K25" s="31" t="s">
        <v>136</v>
      </c>
      <c r="L25" s="36">
        <f t="shared" si="9"/>
        <v>0.5777641661774332</v>
      </c>
      <c r="M25" s="37">
        <f t="shared" si="10"/>
        <v>1.7361863782821498E-3</v>
      </c>
      <c r="N25" s="36">
        <f t="shared" si="11"/>
        <v>0.5777641661774332</v>
      </c>
      <c r="O25" s="37">
        <f t="shared" si="12"/>
        <v>1.7361863782821498E-3</v>
      </c>
      <c r="P25" s="37">
        <f t="shared" si="4"/>
        <v>8.0809875607890259E-3</v>
      </c>
      <c r="Q25" s="36">
        <f t="shared" si="7"/>
        <v>1.0098171739390711</v>
      </c>
      <c r="R25" s="38">
        <f t="shared" si="8"/>
        <v>0.26356228239809759</v>
      </c>
    </row>
    <row r="26" spans="1:18" x14ac:dyDescent="0.25">
      <c r="A26" s="31" t="s">
        <v>137</v>
      </c>
      <c r="B26" s="17">
        <v>107.22</v>
      </c>
      <c r="C26" s="25">
        <v>19</v>
      </c>
      <c r="D26" s="17">
        <v>2.69</v>
      </c>
      <c r="E26" s="17">
        <v>13.41</v>
      </c>
      <c r="F26" s="17">
        <v>141.29</v>
      </c>
      <c r="G26" s="17">
        <v>0.19900000000000001</v>
      </c>
      <c r="H26" s="26">
        <v>0.20499999999999999</v>
      </c>
      <c r="I26" s="17">
        <v>0.33</v>
      </c>
      <c r="J26" s="41"/>
      <c r="K26" s="31" t="s">
        <v>137</v>
      </c>
      <c r="L26" s="36">
        <f t="shared" si="9"/>
        <v>0.73559242620639065</v>
      </c>
      <c r="M26" s="37">
        <f t="shared" si="10"/>
        <v>2.8118699153748578E-3</v>
      </c>
      <c r="N26" s="36">
        <f t="shared" si="11"/>
        <v>0.73559242620639065</v>
      </c>
      <c r="O26" s="37">
        <f t="shared" si="12"/>
        <v>2.8118699153748578E-3</v>
      </c>
      <c r="P26" s="37">
        <f t="shared" si="4"/>
        <v>1.3039554642517328E-2</v>
      </c>
      <c r="Q26" s="36">
        <f t="shared" si="7"/>
        <v>1.0158514245578922</v>
      </c>
      <c r="R26" s="38">
        <f t="shared" si="8"/>
        <v>0.20824954203436791</v>
      </c>
    </row>
    <row r="27" spans="1:18" x14ac:dyDescent="0.25">
      <c r="A27" s="17">
        <v>250</v>
      </c>
      <c r="B27" s="31" t="s">
        <v>93</v>
      </c>
      <c r="C27" s="17">
        <v>37</v>
      </c>
      <c r="D27" s="17">
        <v>2.08</v>
      </c>
      <c r="E27" s="17">
        <v>14.61</v>
      </c>
      <c r="F27" s="17">
        <v>167.74</v>
      </c>
      <c r="G27" s="17">
        <v>0.16900000000000001</v>
      </c>
      <c r="H27" s="26">
        <v>0.17499999999999999</v>
      </c>
      <c r="I27" s="17">
        <v>0.27800000000000002</v>
      </c>
      <c r="J27" s="41"/>
      <c r="K27" s="17">
        <v>250</v>
      </c>
      <c r="L27" s="36">
        <f t="shared" si="9"/>
        <v>0.8616939849846289</v>
      </c>
      <c r="M27" s="37">
        <f t="shared" si="10"/>
        <v>3.8553458196768677E-3</v>
      </c>
      <c r="N27" s="36">
        <f t="shared" si="11"/>
        <v>0.8616939849846289</v>
      </c>
      <c r="O27" s="37">
        <f t="shared" si="12"/>
        <v>3.8553458196768677E-3</v>
      </c>
      <c r="P27" s="37">
        <f t="shared" si="4"/>
        <v>1.7814952109768901E-2</v>
      </c>
      <c r="Q27" s="36">
        <f t="shared" si="7"/>
        <v>1.0216702979294456</v>
      </c>
      <c r="R27" s="38">
        <f t="shared" si="8"/>
        <v>0.17879230213765299</v>
      </c>
    </row>
    <row r="28" spans="1:18" x14ac:dyDescent="0.25">
      <c r="A28" s="17">
        <v>300</v>
      </c>
      <c r="B28" s="31" t="s">
        <v>93</v>
      </c>
      <c r="C28" s="17">
        <v>37</v>
      </c>
      <c r="D28" s="17">
        <v>2.23</v>
      </c>
      <c r="E28" s="17">
        <v>16</v>
      </c>
      <c r="F28" s="17">
        <v>201.29</v>
      </c>
      <c r="G28" s="17">
        <v>0.14099999999999999</v>
      </c>
      <c r="H28" s="26">
        <v>0.14599999999999999</v>
      </c>
      <c r="I28" s="17">
        <v>0.23200000000000001</v>
      </c>
      <c r="J28" s="41"/>
      <c r="K28" s="17">
        <v>300</v>
      </c>
      <c r="L28" s="36">
        <f t="shared" si="9"/>
        <v>1.0328523792623978</v>
      </c>
      <c r="M28" s="37">
        <f t="shared" si="10"/>
        <v>5.5315793588485481E-3</v>
      </c>
      <c r="N28" s="36">
        <f t="shared" si="11"/>
        <v>1.0328523792623978</v>
      </c>
      <c r="O28" s="37">
        <f t="shared" si="12"/>
        <v>5.5315793588485481E-3</v>
      </c>
      <c r="P28" s="37">
        <f t="shared" si="4"/>
        <v>2.5415564329973803E-2</v>
      </c>
      <c r="Q28" s="36">
        <f t="shared" si="7"/>
        <v>1.0309471436888225</v>
      </c>
      <c r="R28" s="38">
        <f t="shared" si="8"/>
        <v>0.15051828297856806</v>
      </c>
    </row>
    <row r="29" spans="1:18" x14ac:dyDescent="0.25">
      <c r="A29" s="17">
        <v>350</v>
      </c>
      <c r="B29" s="31" t="s">
        <v>93</v>
      </c>
      <c r="C29" s="17">
        <v>37</v>
      </c>
      <c r="D29" s="17">
        <v>2.46</v>
      </c>
      <c r="E29" s="17">
        <v>17.3</v>
      </c>
      <c r="F29" s="17">
        <v>234.84</v>
      </c>
      <c r="G29" s="17">
        <v>0.12</v>
      </c>
      <c r="H29" s="26">
        <v>0.125</v>
      </c>
      <c r="I29" s="17">
        <v>0.19800000000000001</v>
      </c>
      <c r="J29" s="41"/>
      <c r="K29" s="17">
        <v>350</v>
      </c>
      <c r="L29" s="36">
        <f t="shared" si="9"/>
        <v>1.2063715789784806</v>
      </c>
      <c r="M29" s="37">
        <f t="shared" si="10"/>
        <v>7.5341698409721967E-3</v>
      </c>
      <c r="N29" s="36">
        <f t="shared" si="11"/>
        <v>1.2063715789784806</v>
      </c>
      <c r="O29" s="37">
        <f t="shared" si="12"/>
        <v>7.5341698409721967E-3</v>
      </c>
      <c r="P29" s="37">
        <f t="shared" si="4"/>
        <v>3.4383907265756797E-2</v>
      </c>
      <c r="Q29" s="36">
        <f t="shared" si="7"/>
        <v>1.0419180771067289</v>
      </c>
      <c r="R29" s="38">
        <f t="shared" si="8"/>
        <v>0.13023975963834111</v>
      </c>
    </row>
    <row r="30" spans="1:18" x14ac:dyDescent="0.25">
      <c r="A30" s="17">
        <v>400</v>
      </c>
      <c r="B30" s="31" t="s">
        <v>93</v>
      </c>
      <c r="C30" s="17">
        <v>37</v>
      </c>
      <c r="D30" s="17">
        <v>2.64</v>
      </c>
      <c r="E30" s="17">
        <v>18.489999999999998</v>
      </c>
      <c r="F30" s="17">
        <v>268.39</v>
      </c>
      <c r="G30" s="17">
        <v>0.105</v>
      </c>
      <c r="H30" s="26">
        <v>0.109</v>
      </c>
      <c r="I30" s="17">
        <v>0.17399999999999999</v>
      </c>
      <c r="J30" s="41"/>
      <c r="K30" s="17">
        <v>400</v>
      </c>
      <c r="L30" s="36">
        <f t="shared" si="9"/>
        <v>1.3834536456175235</v>
      </c>
      <c r="M30" s="37">
        <f t="shared" si="10"/>
        <v>9.8895910980172537E-3</v>
      </c>
      <c r="N30" s="36">
        <f t="shared" si="11"/>
        <v>1.3834536456175235</v>
      </c>
      <c r="O30" s="37">
        <f t="shared" si="12"/>
        <v>9.8895910980172537E-3</v>
      </c>
      <c r="P30" s="37">
        <f t="shared" si="4"/>
        <v>4.4779555582468912E-2</v>
      </c>
      <c r="Q30" s="36">
        <f t="shared" si="7"/>
        <v>1.0546691466804861</v>
      </c>
      <c r="R30" s="38">
        <f t="shared" si="8"/>
        <v>0.11495893698817299</v>
      </c>
    </row>
    <row r="31" spans="1:18" x14ac:dyDescent="0.25">
      <c r="A31" s="17">
        <v>500</v>
      </c>
      <c r="B31" s="31" t="s">
        <v>93</v>
      </c>
      <c r="C31" s="17">
        <v>37</v>
      </c>
      <c r="D31" s="17">
        <v>2.95</v>
      </c>
      <c r="E31" s="17">
        <v>20.65</v>
      </c>
      <c r="F31" s="17">
        <v>334.84</v>
      </c>
      <c r="G31" s="17">
        <v>8.5000000000000006E-2</v>
      </c>
      <c r="H31" s="26">
        <v>8.6999999999999994E-2</v>
      </c>
      <c r="I31" s="17">
        <v>0.13900000000000001</v>
      </c>
      <c r="J31" s="41"/>
      <c r="K31" s="17">
        <v>500</v>
      </c>
      <c r="L31" s="36">
        <f t="shared" si="9"/>
        <v>1.7332924985322997</v>
      </c>
      <c r="M31" s="37">
        <f t="shared" si="10"/>
        <v>1.5453959301310789E-2</v>
      </c>
      <c r="N31" s="36">
        <f t="shared" si="11"/>
        <v>1.7332924985322997</v>
      </c>
      <c r="O31" s="37">
        <f t="shared" si="12"/>
        <v>1.5453959301310789E-2</v>
      </c>
      <c r="P31" s="37">
        <f t="shared" si="4"/>
        <v>6.87046937825469E-2</v>
      </c>
      <c r="Q31" s="36">
        <f t="shared" si="7"/>
        <v>1.0841586530838576</v>
      </c>
      <c r="R31" s="38">
        <f t="shared" si="8"/>
        <v>9.4321802818295608E-2</v>
      </c>
    </row>
    <row r="32" spans="1:18" x14ac:dyDescent="0.25">
      <c r="A32" s="17">
        <v>600</v>
      </c>
      <c r="B32" s="31" t="s">
        <v>93</v>
      </c>
      <c r="C32" s="17">
        <v>61</v>
      </c>
      <c r="D32" s="17">
        <v>2.5099999999999998</v>
      </c>
      <c r="E32" s="17">
        <v>22.68</v>
      </c>
      <c r="F32" s="17">
        <v>403.87</v>
      </c>
      <c r="G32" s="17">
        <v>7.0000000000000007E-2</v>
      </c>
      <c r="H32" s="26">
        <v>7.2999999999999995E-2</v>
      </c>
      <c r="I32" s="17">
        <v>0.11600000000000001</v>
      </c>
      <c r="J32" s="41"/>
      <c r="K32" s="17">
        <v>600</v>
      </c>
      <c r="L32" s="36">
        <f t="shared" si="9"/>
        <v>2.0657047585247956</v>
      </c>
      <c r="M32" s="37">
        <f t="shared" si="10"/>
        <v>2.1836421676789928E-2</v>
      </c>
      <c r="N32" s="36">
        <f t="shared" si="11"/>
        <v>2.0657047585247956</v>
      </c>
      <c r="O32" s="37">
        <f t="shared" si="12"/>
        <v>2.1836421676789928E-2</v>
      </c>
      <c r="P32" s="37">
        <f t="shared" si="4"/>
        <v>9.5105498917601464E-2</v>
      </c>
      <c r="Q32" s="36">
        <f t="shared" si="7"/>
        <v>1.1169419205943913</v>
      </c>
      <c r="R32" s="38">
        <f t="shared" si="8"/>
        <v>8.1536760203390568E-2</v>
      </c>
    </row>
    <row r="33" spans="1:18" x14ac:dyDescent="0.25">
      <c r="A33" s="17">
        <v>700</v>
      </c>
      <c r="B33" s="31" t="s">
        <v>93</v>
      </c>
      <c r="C33" s="17">
        <v>61</v>
      </c>
      <c r="D33" s="17">
        <v>2.72</v>
      </c>
      <c r="E33" s="17">
        <v>24.49</v>
      </c>
      <c r="F33" s="17">
        <v>470.97</v>
      </c>
      <c r="G33" s="17">
        <v>0.06</v>
      </c>
      <c r="H33" s="26">
        <v>6.2E-2</v>
      </c>
      <c r="I33" s="17">
        <v>9.9000000000000005E-2</v>
      </c>
      <c r="J33" s="41"/>
      <c r="K33" s="17">
        <v>700</v>
      </c>
      <c r="L33" s="36">
        <f t="shared" si="9"/>
        <v>2.4322007640695174</v>
      </c>
      <c r="M33" s="37">
        <f t="shared" si="10"/>
        <v>3.0069262296432836E-2</v>
      </c>
      <c r="N33" s="36">
        <f t="shared" si="11"/>
        <v>2.4322007640695174</v>
      </c>
      <c r="O33" s="37">
        <f t="shared" si="12"/>
        <v>3.0069262296432836E-2</v>
      </c>
      <c r="P33" s="37">
        <f t="shared" si="4"/>
        <v>0.12762674177119018</v>
      </c>
      <c r="Q33" s="36">
        <f t="shared" si="7"/>
        <v>1.1576960040676232</v>
      </c>
      <c r="R33" s="38">
        <f t="shared" si="8"/>
        <v>7.1777152252192639E-2</v>
      </c>
    </row>
    <row r="34" spans="1:18" x14ac:dyDescent="0.25">
      <c r="A34" s="17">
        <v>750</v>
      </c>
      <c r="B34" s="31" t="s">
        <v>93</v>
      </c>
      <c r="C34" s="17">
        <v>61</v>
      </c>
      <c r="D34" s="17">
        <v>2.82</v>
      </c>
      <c r="E34" s="17">
        <v>25.35</v>
      </c>
      <c r="F34" s="17">
        <v>504.52</v>
      </c>
      <c r="G34" s="17">
        <v>5.6099999999999997E-2</v>
      </c>
      <c r="H34" s="26">
        <v>5.8000000000000003E-2</v>
      </c>
      <c r="I34" s="17">
        <v>9.2999999999999999E-2</v>
      </c>
      <c r="J34" s="41"/>
      <c r="K34" s="17">
        <v>750</v>
      </c>
      <c r="L34" s="36">
        <f t="shared" si="9"/>
        <v>2.5999387477984492</v>
      </c>
      <c r="M34" s="37">
        <f t="shared" si="10"/>
        <v>3.4242230393068673E-2</v>
      </c>
      <c r="N34" s="36">
        <f t="shared" si="11"/>
        <v>2.5999387477984492</v>
      </c>
      <c r="O34" s="37">
        <f t="shared" si="12"/>
        <v>3.4242230393068673E-2</v>
      </c>
      <c r="P34" s="37">
        <f t="shared" si="4"/>
        <v>0.14349167360009871</v>
      </c>
      <c r="Q34" s="36">
        <f t="shared" si="7"/>
        <v>1.1777339039931674</v>
      </c>
      <c r="R34" s="38">
        <f t="shared" si="8"/>
        <v>6.8308566431603712E-2</v>
      </c>
    </row>
    <row r="35" spans="1:18" x14ac:dyDescent="0.25">
      <c r="A35" s="17">
        <v>800</v>
      </c>
      <c r="B35" s="31" t="s">
        <v>93</v>
      </c>
      <c r="C35" s="17">
        <v>61</v>
      </c>
      <c r="D35" s="17">
        <v>2.9</v>
      </c>
      <c r="E35" s="17">
        <v>26.16</v>
      </c>
      <c r="F35" s="17">
        <v>538.05999999999995</v>
      </c>
      <c r="G35" s="17">
        <v>5.28E-2</v>
      </c>
      <c r="H35" s="26">
        <v>5.3999999999999999E-2</v>
      </c>
      <c r="I35" s="17">
        <v>8.6999999999999994E-2</v>
      </c>
      <c r="J35" s="41"/>
      <c r="K35" s="17">
        <v>800</v>
      </c>
      <c r="L35" s="36">
        <f t="shared" si="9"/>
        <v>2.7925268031909272</v>
      </c>
      <c r="M35" s="37">
        <f t="shared" si="10"/>
        <v>3.9337481867312903E-2</v>
      </c>
      <c r="N35" s="36">
        <f t="shared" si="11"/>
        <v>2.7925268031909272</v>
      </c>
      <c r="O35" s="37">
        <f t="shared" si="12"/>
        <v>3.9337481867312903E-2</v>
      </c>
      <c r="P35" s="37">
        <f t="shared" si="4"/>
        <v>0.16233021057281727</v>
      </c>
      <c r="Q35" s="36">
        <f t="shared" si="7"/>
        <v>1.2016676924401302</v>
      </c>
      <c r="R35" s="38">
        <f t="shared" si="8"/>
        <v>6.4890055391767024E-2</v>
      </c>
    </row>
    <row r="36" spans="1:18" x14ac:dyDescent="0.25">
      <c r="A36" s="17">
        <v>900</v>
      </c>
      <c r="B36" s="31" t="s">
        <v>93</v>
      </c>
      <c r="C36" s="17">
        <v>61</v>
      </c>
      <c r="D36" s="17">
        <v>3.1</v>
      </c>
      <c r="E36" s="17">
        <v>27.79</v>
      </c>
      <c r="F36" s="17">
        <v>606.45000000000005</v>
      </c>
      <c r="G36" s="17">
        <v>4.7E-2</v>
      </c>
      <c r="H36" s="26">
        <v>4.8000000000000001E-2</v>
      </c>
      <c r="I36" s="17">
        <v>7.6999999999999999E-2</v>
      </c>
      <c r="J36" s="41"/>
      <c r="K36" s="17">
        <v>900</v>
      </c>
      <c r="L36" s="36">
        <f t="shared" si="9"/>
        <v>3.1415926535897931</v>
      </c>
      <c r="M36" s="37">
        <f t="shared" si="10"/>
        <v>4.9373774497030863E-2</v>
      </c>
      <c r="N36" s="36">
        <f t="shared" si="11"/>
        <v>3.1415926535897931</v>
      </c>
      <c r="O36" s="37">
        <f t="shared" si="12"/>
        <v>4.9373774497030863E-2</v>
      </c>
      <c r="P36" s="37">
        <f t="shared" si="4"/>
        <v>0.1978274042298854</v>
      </c>
      <c r="Q36" s="36">
        <f t="shared" si="7"/>
        <v>1.2472011787269162</v>
      </c>
      <c r="R36" s="38">
        <f t="shared" si="8"/>
        <v>5.9865656578891979E-2</v>
      </c>
    </row>
    <row r="37" spans="1:18" x14ac:dyDescent="0.25">
      <c r="A37" s="17">
        <v>1000</v>
      </c>
      <c r="B37" s="31" t="s">
        <v>93</v>
      </c>
      <c r="C37" s="17">
        <v>61</v>
      </c>
      <c r="D37" s="17">
        <v>3.25</v>
      </c>
      <c r="E37" s="17">
        <v>29.26</v>
      </c>
      <c r="F37" s="17">
        <v>672.26</v>
      </c>
      <c r="G37" s="17">
        <v>4.2000000000000003E-2</v>
      </c>
      <c r="H37" s="26">
        <v>4.2999999999999997E-2</v>
      </c>
      <c r="I37" s="17">
        <v>6.9599999999999995E-2</v>
      </c>
      <c r="J37" s="41"/>
      <c r="K37" s="17">
        <v>1000</v>
      </c>
      <c r="L37" s="36">
        <f t="shared" si="9"/>
        <v>3.5068941249374439</v>
      </c>
      <c r="M37" s="37">
        <f t="shared" si="10"/>
        <v>6.0931376129865392E-2</v>
      </c>
      <c r="N37" s="36">
        <f t="shared" si="11"/>
        <v>3.5068941249374439</v>
      </c>
      <c r="O37" s="37">
        <f t="shared" si="12"/>
        <v>6.0931376129865392E-2</v>
      </c>
      <c r="P37" s="37">
        <f t="shared" si="4"/>
        <v>0.23627322752867649</v>
      </c>
      <c r="Q37" s="36">
        <f t="shared" si="7"/>
        <v>1.2972046036585418</v>
      </c>
      <c r="R37" s="38">
        <f t="shared" si="8"/>
        <v>5.5779797957317294E-2</v>
      </c>
    </row>
    <row r="38" spans="1:18" x14ac:dyDescent="0.25">
      <c r="A38" s="17">
        <v>1250</v>
      </c>
      <c r="B38" s="31" t="s">
        <v>93</v>
      </c>
      <c r="C38" s="17">
        <v>91</v>
      </c>
      <c r="D38" s="17">
        <v>2.97</v>
      </c>
      <c r="E38" s="17">
        <v>32.74</v>
      </c>
      <c r="F38" s="17">
        <v>841.93</v>
      </c>
      <c r="G38" s="17">
        <v>3.4000000000000002E-2</v>
      </c>
      <c r="H38" s="26">
        <v>3.5000000000000003E-2</v>
      </c>
      <c r="I38" s="17">
        <v>5.5399999999999998E-2</v>
      </c>
      <c r="J38" s="41"/>
      <c r="K38" s="17">
        <v>1250</v>
      </c>
      <c r="L38" s="36">
        <f t="shared" si="9"/>
        <v>4.308469924923144</v>
      </c>
      <c r="M38" s="37">
        <f t="shared" si="10"/>
        <v>8.9740794957033757E-2</v>
      </c>
      <c r="N38" s="36">
        <f t="shared" si="11"/>
        <v>4.308469924923144</v>
      </c>
      <c r="O38" s="37">
        <f t="shared" si="12"/>
        <v>8.9740794957033757E-2</v>
      </c>
      <c r="P38" s="37">
        <f t="shared" si="4"/>
        <v>0.32236145649686843</v>
      </c>
      <c r="Q38" s="36">
        <f t="shared" si="7"/>
        <v>1.4121022514539021</v>
      </c>
      <c r="R38" s="38">
        <f t="shared" si="8"/>
        <v>4.9423578800886582E-2</v>
      </c>
    </row>
    <row r="39" spans="1:18" x14ac:dyDescent="0.25">
      <c r="A39" s="17">
        <v>1500</v>
      </c>
      <c r="B39" s="31" t="s">
        <v>93</v>
      </c>
      <c r="C39" s="17">
        <v>91</v>
      </c>
      <c r="D39" s="17">
        <v>3.25</v>
      </c>
      <c r="E39" s="17">
        <v>35.86</v>
      </c>
      <c r="F39" s="17">
        <v>1010.32</v>
      </c>
      <c r="G39" s="17">
        <v>2.8150000000000001E-2</v>
      </c>
      <c r="H39" s="26">
        <v>2.7199999999999998E-2</v>
      </c>
      <c r="I39" s="17">
        <v>4.6300000000000001E-2</v>
      </c>
      <c r="J39" s="41"/>
      <c r="K39" s="17">
        <v>1500</v>
      </c>
      <c r="L39" s="36">
        <f t="shared" si="9"/>
        <v>5.543987035746694</v>
      </c>
      <c r="M39" s="37">
        <f t="shared" si="10"/>
        <v>0.14190861132917162</v>
      </c>
      <c r="N39" s="36">
        <f t="shared" si="11"/>
        <v>5.543987035746694</v>
      </c>
      <c r="O39" s="37">
        <f t="shared" si="12"/>
        <v>0.14190861132917162</v>
      </c>
      <c r="P39" s="37">
        <f t="shared" si="4"/>
        <v>0.45080294637696955</v>
      </c>
      <c r="Q39" s="36">
        <f t="shared" si="7"/>
        <v>1.5927115577061413</v>
      </c>
      <c r="R39" s="38">
        <f t="shared" si="8"/>
        <v>4.3321754369607036E-2</v>
      </c>
    </row>
    <row r="40" spans="1:18" x14ac:dyDescent="0.25">
      <c r="A40" s="17">
        <v>1750</v>
      </c>
      <c r="B40" s="31" t="s">
        <v>93</v>
      </c>
      <c r="C40" s="17">
        <v>127</v>
      </c>
      <c r="D40" s="17">
        <v>2.97</v>
      </c>
      <c r="E40" s="17">
        <v>38.76</v>
      </c>
      <c r="F40" s="17">
        <v>1180</v>
      </c>
      <c r="G40" s="17">
        <v>2.4109999999999999E-2</v>
      </c>
      <c r="H40" s="26">
        <v>2.4799999999999999E-2</v>
      </c>
      <c r="I40" s="17">
        <v>3.9699999999999999E-2</v>
      </c>
      <c r="J40" s="41"/>
      <c r="K40" s="17">
        <v>1750</v>
      </c>
      <c r="L40" s="36">
        <f t="shared" si="9"/>
        <v>6.0805019101737932</v>
      </c>
      <c r="M40" s="37">
        <f t="shared" si="10"/>
        <v>0.16685999068110871</v>
      </c>
      <c r="N40" s="36">
        <f t="shared" si="11"/>
        <v>6.0805019101737932</v>
      </c>
      <c r="O40" s="37">
        <f t="shared" si="12"/>
        <v>0.16685999068110871</v>
      </c>
      <c r="P40" s="37">
        <f t="shared" si="4"/>
        <v>0.50276487508310941</v>
      </c>
      <c r="Q40" s="36">
        <f t="shared" si="7"/>
        <v>1.6696248657642183</v>
      </c>
      <c r="R40" s="38">
        <f t="shared" si="8"/>
        <v>4.1406696670952613E-2</v>
      </c>
    </row>
    <row r="41" spans="1:18" x14ac:dyDescent="0.25">
      <c r="A41" s="17">
        <v>2000</v>
      </c>
      <c r="B41" s="31" t="s">
        <v>93</v>
      </c>
      <c r="C41" s="17">
        <v>127</v>
      </c>
      <c r="D41" s="17">
        <v>3.2</v>
      </c>
      <c r="E41" s="17">
        <v>41.45</v>
      </c>
      <c r="F41" s="17">
        <v>1349.67</v>
      </c>
      <c r="G41" s="17">
        <v>2.1100000000000001E-2</v>
      </c>
      <c r="H41" s="26">
        <v>2.1700000000000001E-2</v>
      </c>
      <c r="I41" s="17">
        <v>3.4799999999999998E-2</v>
      </c>
      <c r="J41" s="41"/>
      <c r="K41" s="17">
        <v>2000</v>
      </c>
      <c r="L41" s="36">
        <f t="shared" si="9"/>
        <v>6.949145040198621</v>
      </c>
      <c r="M41" s="37">
        <f t="shared" si="10"/>
        <v>0.20938340504913525</v>
      </c>
      <c r="N41" s="36">
        <f t="shared" si="11"/>
        <v>6.949145040198621</v>
      </c>
      <c r="O41" s="37">
        <f t="shared" si="12"/>
        <v>0.20938340504913525</v>
      </c>
      <c r="P41" s="37">
        <f t="shared" si="4"/>
        <v>0.58072389048906559</v>
      </c>
      <c r="Q41" s="36">
        <f t="shared" si="7"/>
        <v>1.7901072955382009</v>
      </c>
      <c r="R41" s="38">
        <f t="shared" si="8"/>
        <v>3.884532831317896E-2</v>
      </c>
    </row>
    <row r="43" spans="1:18" x14ac:dyDescent="0.25">
      <c r="A43" t="s">
        <v>113</v>
      </c>
    </row>
    <row r="46" spans="1:18" x14ac:dyDescent="0.25">
      <c r="A46" t="s">
        <v>114</v>
      </c>
    </row>
    <row r="48" spans="1:18" x14ac:dyDescent="0.25">
      <c r="A48" t="s">
        <v>115</v>
      </c>
    </row>
    <row r="49" spans="1:1" x14ac:dyDescent="0.25">
      <c r="A49" t="s">
        <v>116</v>
      </c>
    </row>
    <row r="56" spans="1:1" x14ac:dyDescent="0.25">
      <c r="A56" t="s">
        <v>117</v>
      </c>
    </row>
    <row r="58" spans="1:1" x14ac:dyDescent="0.25">
      <c r="A58" t="s">
        <v>118</v>
      </c>
    </row>
    <row r="59" spans="1:1" x14ac:dyDescent="0.25">
      <c r="A59" t="s">
        <v>119</v>
      </c>
    </row>
    <row r="60" spans="1:1" x14ac:dyDescent="0.25">
      <c r="A60" t="s">
        <v>120</v>
      </c>
    </row>
    <row r="61" spans="1:1" x14ac:dyDescent="0.25">
      <c r="A61" t="s">
        <v>121</v>
      </c>
    </row>
    <row r="63" spans="1:1" x14ac:dyDescent="0.25">
      <c r="A63" t="s">
        <v>122</v>
      </c>
    </row>
    <row r="70" spans="1:5" x14ac:dyDescent="0.25">
      <c r="A70" t="s">
        <v>127</v>
      </c>
    </row>
    <row r="71" spans="1:5" x14ac:dyDescent="0.25">
      <c r="A71" t="s">
        <v>128</v>
      </c>
    </row>
    <row r="72" spans="1:5" x14ac:dyDescent="0.25">
      <c r="A72" t="s">
        <v>132</v>
      </c>
    </row>
    <row r="73" spans="1:5" x14ac:dyDescent="0.25">
      <c r="A73" t="s">
        <v>133</v>
      </c>
      <c r="B73" s="23">
        <v>1</v>
      </c>
    </row>
    <row r="77" spans="1:5" x14ac:dyDescent="0.25">
      <c r="A77" t="s">
        <v>129</v>
      </c>
    </row>
    <row r="79" spans="1:5" x14ac:dyDescent="0.25">
      <c r="A79" t="s">
        <v>125</v>
      </c>
      <c r="E79">
        <v>3.9300000000000003E-3</v>
      </c>
    </row>
    <row r="80" spans="1:5" x14ac:dyDescent="0.25">
      <c r="A80" t="s">
        <v>126</v>
      </c>
      <c r="E80">
        <v>4.0699999999999998E-3</v>
      </c>
    </row>
    <row r="85" spans="1:3" x14ac:dyDescent="0.25">
      <c r="A85" t="s">
        <v>124</v>
      </c>
    </row>
    <row r="87" spans="1:3" x14ac:dyDescent="0.25">
      <c r="A87" s="123" t="s">
        <v>123</v>
      </c>
      <c r="B87" s="124"/>
      <c r="C87" s="125"/>
    </row>
    <row r="88" spans="1:3" ht="27.75" customHeight="1" x14ac:dyDescent="0.25">
      <c r="A88" s="123"/>
      <c r="B88" s="19" t="s">
        <v>108</v>
      </c>
      <c r="C88" s="19" t="s">
        <v>109</v>
      </c>
    </row>
    <row r="89" spans="1:3" x14ac:dyDescent="0.25">
      <c r="A89" s="17">
        <v>0</v>
      </c>
      <c r="B89" s="18">
        <f>1/(1+$E$79*(A89-20))</f>
        <v>1.0853049706967659</v>
      </c>
      <c r="C89" s="18">
        <f>1/(1+$E$80*(A89-20))</f>
        <v>1.0886131069018072</v>
      </c>
    </row>
    <row r="90" spans="1:3" x14ac:dyDescent="0.25">
      <c r="A90" s="17">
        <v>5</v>
      </c>
      <c r="B90" s="18">
        <f t="shared" ref="B90:B107" si="13">1/(1+$E$79*(A90-20))</f>
        <v>1.0626427926252591</v>
      </c>
      <c r="C90" s="18">
        <f t="shared" ref="C90:C107" si="14">1/(1+$E$80*(A90-20))</f>
        <v>1.0650194366047181</v>
      </c>
    </row>
    <row r="91" spans="1:3" x14ac:dyDescent="0.25">
      <c r="A91" s="17">
        <v>10</v>
      </c>
      <c r="B91" s="18">
        <f t="shared" si="13"/>
        <v>1.0409076714895389</v>
      </c>
      <c r="C91" s="18">
        <f t="shared" si="14"/>
        <v>1.0424267695194411</v>
      </c>
    </row>
    <row r="92" spans="1:3" x14ac:dyDescent="0.25">
      <c r="A92" s="17">
        <v>15</v>
      </c>
      <c r="B92" s="18">
        <f t="shared" si="13"/>
        <v>1.020043861886061</v>
      </c>
      <c r="C92" s="18">
        <f t="shared" si="14"/>
        <v>1.0207727249527891</v>
      </c>
    </row>
    <row r="93" spans="1:3" x14ac:dyDescent="0.25">
      <c r="A93" s="17">
        <v>20</v>
      </c>
      <c r="B93" s="18">
        <f t="shared" si="13"/>
        <v>1</v>
      </c>
      <c r="C93" s="18">
        <f t="shared" si="14"/>
        <v>1</v>
      </c>
    </row>
    <row r="94" spans="1:3" x14ac:dyDescent="0.25">
      <c r="A94" s="17">
        <v>25</v>
      </c>
      <c r="B94" s="18">
        <f t="shared" si="13"/>
        <v>0.98072868141028791</v>
      </c>
      <c r="C94" s="18">
        <f t="shared" si="14"/>
        <v>0.98005586318420146</v>
      </c>
    </row>
    <row r="95" spans="1:3" x14ac:dyDescent="0.25">
      <c r="A95" s="17">
        <v>30</v>
      </c>
      <c r="B95" s="18">
        <f t="shared" si="13"/>
        <v>0.96218608678918516</v>
      </c>
      <c r="C95" s="18">
        <f t="shared" si="14"/>
        <v>0.96089170750456432</v>
      </c>
    </row>
    <row r="96" spans="1:3" x14ac:dyDescent="0.25">
      <c r="A96" s="17">
        <v>35</v>
      </c>
      <c r="B96" s="18">
        <f t="shared" si="13"/>
        <v>0.94433164927522539</v>
      </c>
      <c r="C96" s="18">
        <f t="shared" si="14"/>
        <v>0.94246265491729886</v>
      </c>
    </row>
    <row r="97" spans="1:3" x14ac:dyDescent="0.25">
      <c r="A97" s="17">
        <v>40</v>
      </c>
      <c r="B97" s="18">
        <f t="shared" si="13"/>
        <v>0.92712775820508064</v>
      </c>
      <c r="C97" s="18">
        <f t="shared" si="14"/>
        <v>0.92472720547438514</v>
      </c>
    </row>
    <row r="98" spans="1:3" x14ac:dyDescent="0.25">
      <c r="A98" s="17">
        <v>45</v>
      </c>
      <c r="B98" s="18">
        <f t="shared" si="13"/>
        <v>0.91053949465058048</v>
      </c>
      <c r="C98" s="18">
        <f t="shared" si="14"/>
        <v>0.90764692534604041</v>
      </c>
    </row>
    <row r="99" spans="1:3" x14ac:dyDescent="0.25">
      <c r="A99" s="17">
        <v>50</v>
      </c>
      <c r="B99" s="18">
        <f t="shared" si="13"/>
        <v>0.89453439484748176</v>
      </c>
      <c r="C99" s="18">
        <f t="shared" si="14"/>
        <v>0.89118616879066026</v>
      </c>
    </row>
    <row r="100" spans="1:3" x14ac:dyDescent="0.25">
      <c r="A100" s="17">
        <v>55</v>
      </c>
      <c r="B100" s="18">
        <f t="shared" si="13"/>
        <v>0.87908223814337827</v>
      </c>
      <c r="C100" s="18">
        <f t="shared" si="14"/>
        <v>0.87531182983938027</v>
      </c>
    </row>
    <row r="101" spans="1:3" x14ac:dyDescent="0.25">
      <c r="A101" s="17">
        <v>60</v>
      </c>
      <c r="B101" s="18">
        <f t="shared" si="13"/>
        <v>0.86415485655029378</v>
      </c>
      <c r="C101" s="18">
        <f t="shared" si="14"/>
        <v>0.85999312005503947</v>
      </c>
    </row>
    <row r="102" spans="1:3" x14ac:dyDescent="0.25">
      <c r="A102" s="17">
        <v>65</v>
      </c>
      <c r="B102" s="18">
        <f t="shared" si="13"/>
        <v>0.84972596337681106</v>
      </c>
      <c r="C102" s="18">
        <f t="shared" si="14"/>
        <v>0.84520136922621825</v>
      </c>
    </row>
    <row r="103" spans="1:3" x14ac:dyDescent="0.25">
      <c r="A103" s="17">
        <v>70</v>
      </c>
      <c r="B103" s="18">
        <f t="shared" si="13"/>
        <v>0.83577099874634353</v>
      </c>
      <c r="C103" s="18">
        <f t="shared" si="14"/>
        <v>0.83090984628167841</v>
      </c>
    </row>
    <row r="104" spans="1:3" x14ac:dyDescent="0.25">
      <c r="A104" s="17">
        <v>75</v>
      </c>
      <c r="B104" s="18">
        <f t="shared" si="13"/>
        <v>0.82226699009168269</v>
      </c>
      <c r="C104" s="18">
        <f t="shared" si="14"/>
        <v>0.81709359807165904</v>
      </c>
    </row>
    <row r="105" spans="1:3" x14ac:dyDescent="0.25">
      <c r="A105" s="17">
        <v>80</v>
      </c>
      <c r="B105" s="18">
        <f t="shared" si="13"/>
        <v>0.80919242595889307</v>
      </c>
      <c r="C105" s="18">
        <f t="shared" si="14"/>
        <v>0.80372930397042275</v>
      </c>
    </row>
    <row r="106" spans="1:3" x14ac:dyDescent="0.25">
      <c r="A106" s="17">
        <v>85</v>
      </c>
      <c r="B106" s="18">
        <f t="shared" si="13"/>
        <v>0.79652714166235217</v>
      </c>
      <c r="C106" s="18">
        <f t="shared" si="14"/>
        <v>0.79079514451781263</v>
      </c>
    </row>
    <row r="107" spans="1:3" x14ac:dyDescent="0.25">
      <c r="A107" s="17">
        <v>90</v>
      </c>
      <c r="B107" s="18">
        <f t="shared" si="13"/>
        <v>0.78425221551250879</v>
      </c>
      <c r="C107" s="18">
        <f t="shared" si="14"/>
        <v>0.7782706825433886</v>
      </c>
    </row>
  </sheetData>
  <mergeCells count="15">
    <mergeCell ref="G3:I3"/>
    <mergeCell ref="G4:H4"/>
    <mergeCell ref="B12:B13"/>
    <mergeCell ref="B14:B15"/>
    <mergeCell ref="A87:A88"/>
    <mergeCell ref="B87:C87"/>
    <mergeCell ref="A3:A5"/>
    <mergeCell ref="B3:B5"/>
    <mergeCell ref="C4:D4"/>
    <mergeCell ref="C3:F3"/>
    <mergeCell ref="E4:F4"/>
    <mergeCell ref="B16:B17"/>
    <mergeCell ref="B6:B7"/>
    <mergeCell ref="B8:B9"/>
    <mergeCell ref="B10:B11"/>
  </mergeCells>
  <pageMargins left="0.7" right="0.7" top="0.75" bottom="0.75" header="0.3" footer="0.3"/>
  <pageSetup orientation="portrait" horizontalDpi="90" verticalDpi="90" r:id="rId1"/>
  <ignoredErrors>
    <ignoredError sqref="N11:N41 N6:N10"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P78"/>
  <sheetViews>
    <sheetView tabSelected="1" topLeftCell="A51" workbookViewId="0">
      <selection activeCell="E72" sqref="E72"/>
    </sheetView>
  </sheetViews>
  <sheetFormatPr baseColWidth="10" defaultRowHeight="15" x14ac:dyDescent="0.25"/>
  <cols>
    <col min="1" max="1" width="16.85546875" customWidth="1"/>
    <col min="2" max="2" width="15.42578125" customWidth="1"/>
    <col min="3" max="3" width="20.42578125" customWidth="1"/>
    <col min="4" max="4" width="15.7109375" customWidth="1"/>
    <col min="5" max="6" width="8.5703125" customWidth="1"/>
    <col min="7" max="7" width="7.5703125" customWidth="1"/>
    <col min="8" max="8" width="12.42578125" customWidth="1"/>
    <col min="9" max="9" width="11" customWidth="1"/>
    <col min="10" max="10" width="9.85546875" customWidth="1"/>
    <col min="15" max="15" width="10.140625" customWidth="1"/>
    <col min="16" max="16" width="11.85546875" customWidth="1"/>
  </cols>
  <sheetData>
    <row r="1" spans="1:5" x14ac:dyDescent="0.25">
      <c r="A1" s="2" t="s">
        <v>139</v>
      </c>
    </row>
    <row r="3" spans="1:5" ht="32.25" customHeight="1" x14ac:dyDescent="0.25">
      <c r="A3" s="72" t="s">
        <v>69</v>
      </c>
      <c r="B3" s="132" t="s">
        <v>156</v>
      </c>
      <c r="C3" s="133"/>
    </row>
    <row r="4" spans="1:5" x14ac:dyDescent="0.25">
      <c r="A4" s="17" t="s">
        <v>42</v>
      </c>
      <c r="B4" s="138">
        <v>2.65</v>
      </c>
      <c r="C4" s="139"/>
    </row>
    <row r="5" spans="1:5" x14ac:dyDescent="0.25">
      <c r="A5" s="17" t="s">
        <v>32</v>
      </c>
      <c r="B5" s="138">
        <v>4.2300000000000004</v>
      </c>
      <c r="C5" s="139"/>
    </row>
    <row r="6" spans="1:5" x14ac:dyDescent="0.25">
      <c r="A6" s="17" t="s">
        <v>97</v>
      </c>
      <c r="B6" s="138">
        <v>6.73</v>
      </c>
      <c r="C6" s="139"/>
    </row>
    <row r="8" spans="1:5" x14ac:dyDescent="0.25">
      <c r="A8" s="2" t="s">
        <v>70</v>
      </c>
    </row>
    <row r="9" spans="1:5" x14ac:dyDescent="0.25">
      <c r="A9" s="2" t="s">
        <v>84</v>
      </c>
    </row>
    <row r="10" spans="1:5" ht="27.75" customHeight="1" x14ac:dyDescent="0.25">
      <c r="A10" s="73" t="s">
        <v>71</v>
      </c>
      <c r="B10" s="140" t="s">
        <v>72</v>
      </c>
      <c r="C10" s="141"/>
      <c r="D10" s="148" t="s">
        <v>78</v>
      </c>
      <c r="E10" s="149"/>
    </row>
    <row r="11" spans="1:5" x14ac:dyDescent="0.25">
      <c r="A11" s="75">
        <v>1</v>
      </c>
      <c r="B11" s="142" t="s">
        <v>73</v>
      </c>
      <c r="C11" s="142"/>
      <c r="D11" s="142" t="s">
        <v>79</v>
      </c>
      <c r="E11" s="142"/>
    </row>
    <row r="12" spans="1:5" x14ac:dyDescent="0.25">
      <c r="A12" s="75">
        <v>2</v>
      </c>
      <c r="B12" s="142" t="s">
        <v>74</v>
      </c>
      <c r="C12" s="142"/>
      <c r="D12" s="142" t="s">
        <v>80</v>
      </c>
      <c r="E12" s="142"/>
    </row>
    <row r="13" spans="1:5" x14ac:dyDescent="0.25">
      <c r="A13" s="17">
        <v>3</v>
      </c>
      <c r="B13" s="143" t="s">
        <v>75</v>
      </c>
      <c r="C13" s="143"/>
      <c r="D13" s="143" t="s">
        <v>81</v>
      </c>
      <c r="E13" s="143"/>
    </row>
    <row r="14" spans="1:5" x14ac:dyDescent="0.25">
      <c r="A14" s="17">
        <v>4</v>
      </c>
      <c r="B14" s="143" t="s">
        <v>76</v>
      </c>
      <c r="C14" s="143"/>
      <c r="D14" s="143" t="s">
        <v>82</v>
      </c>
      <c r="E14" s="143"/>
    </row>
    <row r="15" spans="1:5" x14ac:dyDescent="0.25">
      <c r="A15" s="17">
        <v>5</v>
      </c>
      <c r="B15" s="143" t="s">
        <v>77</v>
      </c>
      <c r="C15" s="143"/>
      <c r="D15" s="143" t="s">
        <v>83</v>
      </c>
      <c r="E15" s="143"/>
    </row>
    <row r="17" spans="1:16" x14ac:dyDescent="0.25">
      <c r="A17" s="2" t="s">
        <v>85</v>
      </c>
    </row>
    <row r="19" spans="1:16" ht="105" customHeight="1" x14ac:dyDescent="0.25">
      <c r="A19" s="73" t="s">
        <v>71</v>
      </c>
      <c r="B19" s="73" t="s">
        <v>87</v>
      </c>
      <c r="C19" s="73" t="s">
        <v>90</v>
      </c>
      <c r="D19" s="73" t="s">
        <v>91</v>
      </c>
      <c r="E19" s="144" t="s">
        <v>92</v>
      </c>
      <c r="F19" s="145"/>
    </row>
    <row r="20" spans="1:16" x14ac:dyDescent="0.25">
      <c r="A20" s="75">
        <v>1</v>
      </c>
      <c r="B20" s="75" t="s">
        <v>45</v>
      </c>
      <c r="C20" s="75">
        <v>2</v>
      </c>
      <c r="D20" s="75" t="s">
        <v>45</v>
      </c>
      <c r="E20" s="146">
        <v>0.2</v>
      </c>
      <c r="F20" s="147"/>
    </row>
    <row r="21" spans="1:16" x14ac:dyDescent="0.25">
      <c r="A21" s="75" t="s">
        <v>86</v>
      </c>
      <c r="B21" s="75" t="s">
        <v>43</v>
      </c>
      <c r="C21" s="75">
        <v>2</v>
      </c>
      <c r="D21" s="75" t="s">
        <v>43</v>
      </c>
      <c r="E21" s="146">
        <v>0.5</v>
      </c>
      <c r="F21" s="147"/>
    </row>
    <row r="22" spans="1:16" x14ac:dyDescent="0.25">
      <c r="A22" s="75">
        <v>4</v>
      </c>
      <c r="B22" s="75">
        <v>1</v>
      </c>
      <c r="C22" s="75">
        <v>2</v>
      </c>
      <c r="D22" s="75">
        <v>0.5</v>
      </c>
      <c r="E22" s="146">
        <v>0.5</v>
      </c>
      <c r="F22" s="147"/>
    </row>
    <row r="23" spans="1:16" x14ac:dyDescent="0.25">
      <c r="A23" s="75">
        <v>5</v>
      </c>
      <c r="B23" s="75" t="s">
        <v>88</v>
      </c>
      <c r="C23" s="75" t="s">
        <v>89</v>
      </c>
      <c r="D23" s="76" t="s">
        <v>93</v>
      </c>
      <c r="E23" s="146" t="s">
        <v>93</v>
      </c>
      <c r="F23" s="147"/>
    </row>
    <row r="25" spans="1:16" x14ac:dyDescent="0.25">
      <c r="A25" s="2" t="s">
        <v>94</v>
      </c>
    </row>
    <row r="27" spans="1:16" x14ac:dyDescent="0.25">
      <c r="A27" s="2" t="s">
        <v>95</v>
      </c>
    </row>
    <row r="28" spans="1:16" ht="29.25" customHeight="1" x14ac:dyDescent="0.25">
      <c r="A28" s="137" t="s">
        <v>96</v>
      </c>
      <c r="B28" s="136"/>
      <c r="C28" s="136"/>
      <c r="D28" s="136"/>
      <c r="E28" s="136"/>
      <c r="F28" s="136"/>
      <c r="G28" s="136"/>
      <c r="H28" s="136"/>
      <c r="I28" s="136"/>
      <c r="J28" s="136"/>
    </row>
    <row r="30" spans="1:16" x14ac:dyDescent="0.25">
      <c r="A30" s="2" t="s">
        <v>176</v>
      </c>
    </row>
    <row r="31" spans="1:16" x14ac:dyDescent="0.25">
      <c r="A31" s="2"/>
    </row>
    <row r="32" spans="1:16" ht="45" customHeight="1" x14ac:dyDescent="0.25">
      <c r="A32" s="135" t="s">
        <v>51</v>
      </c>
      <c r="B32" s="136"/>
      <c r="C32" s="136"/>
      <c r="D32" s="136"/>
      <c r="E32" s="136"/>
      <c r="F32" s="136"/>
      <c r="G32" s="136"/>
      <c r="H32" s="136"/>
      <c r="I32" s="136"/>
      <c r="J32" s="136"/>
      <c r="K32" s="8"/>
      <c r="L32" s="8"/>
      <c r="M32" s="4"/>
      <c r="N32" s="8"/>
      <c r="O32" s="8"/>
      <c r="P32" s="9"/>
    </row>
    <row r="33" spans="1:16" ht="27.75" customHeight="1" x14ac:dyDescent="0.25">
      <c r="A33" s="70"/>
      <c r="B33" s="69"/>
      <c r="C33" s="69"/>
      <c r="D33" s="69"/>
      <c r="E33" s="69"/>
      <c r="F33" s="69"/>
      <c r="G33" s="69"/>
      <c r="H33" s="69"/>
      <c r="I33" s="69"/>
      <c r="J33" s="69"/>
      <c r="K33" s="8"/>
      <c r="L33" s="8"/>
      <c r="M33" s="4"/>
      <c r="N33" s="8"/>
      <c r="O33" s="8"/>
      <c r="P33" s="9"/>
    </row>
    <row r="34" spans="1:16" x14ac:dyDescent="0.25">
      <c r="A34" s="85" t="s">
        <v>58</v>
      </c>
      <c r="B34" s="86">
        <v>4.8</v>
      </c>
      <c r="C34" s="86" t="s">
        <v>52</v>
      </c>
      <c r="D34" s="13"/>
      <c r="E34" s="14"/>
      <c r="F34" s="14"/>
      <c r="G34" s="10"/>
      <c r="H34" s="5"/>
      <c r="I34" s="8"/>
      <c r="J34" s="8"/>
      <c r="K34" s="8"/>
      <c r="L34" s="8"/>
      <c r="M34" s="4"/>
      <c r="N34" s="8"/>
      <c r="O34" s="8"/>
      <c r="P34" s="9"/>
    </row>
    <row r="35" spans="1:16" x14ac:dyDescent="0.25">
      <c r="A35" s="85" t="s">
        <v>53</v>
      </c>
      <c r="B35" s="86">
        <v>4.7999999999999996E-3</v>
      </c>
      <c r="C35" s="86" t="s">
        <v>33</v>
      </c>
      <c r="D35" s="13"/>
      <c r="E35" s="14"/>
      <c r="F35" s="14"/>
      <c r="G35" s="10"/>
      <c r="H35" s="5"/>
      <c r="I35" s="8"/>
      <c r="J35" s="8"/>
      <c r="K35" s="8"/>
      <c r="L35" s="8"/>
      <c r="M35" s="4"/>
      <c r="N35" s="8"/>
      <c r="O35" s="8"/>
      <c r="P35" s="9"/>
    </row>
    <row r="36" spans="1:16" ht="89.25" x14ac:dyDescent="0.25">
      <c r="A36" s="85" t="s">
        <v>54</v>
      </c>
      <c r="B36" s="86">
        <v>2</v>
      </c>
      <c r="C36" s="87" t="s">
        <v>56</v>
      </c>
      <c r="D36" s="13"/>
      <c r="E36" s="14"/>
      <c r="F36" s="14"/>
      <c r="G36" s="10"/>
      <c r="H36" s="5"/>
      <c r="I36" s="8"/>
      <c r="J36" s="8"/>
      <c r="K36" s="8"/>
      <c r="L36" s="8"/>
      <c r="M36" s="4"/>
      <c r="N36" s="8"/>
      <c r="O36" s="8"/>
      <c r="P36" s="9"/>
    </row>
    <row r="37" spans="1:16" ht="25.5" x14ac:dyDescent="0.25">
      <c r="A37" s="85" t="s">
        <v>55</v>
      </c>
      <c r="B37" s="86">
        <f>B35*B36</f>
        <v>9.5999999999999992E-3</v>
      </c>
      <c r="C37" s="86" t="s">
        <v>33</v>
      </c>
      <c r="E37" s="14"/>
      <c r="F37" s="14"/>
      <c r="G37" s="10"/>
      <c r="H37" s="5"/>
      <c r="I37" s="8"/>
      <c r="J37" s="8"/>
      <c r="K37" s="8"/>
      <c r="L37" s="8"/>
      <c r="M37" s="4"/>
      <c r="N37" s="8"/>
      <c r="O37" s="8"/>
      <c r="P37" s="9"/>
    </row>
    <row r="38" spans="1:16" x14ac:dyDescent="0.25">
      <c r="B38" s="16"/>
      <c r="C38" s="12"/>
      <c r="D38" s="13"/>
      <c r="E38" s="14"/>
      <c r="F38" s="14"/>
      <c r="G38" s="10"/>
      <c r="H38" s="5"/>
      <c r="I38" s="8"/>
      <c r="J38" s="8"/>
      <c r="K38" s="8"/>
      <c r="L38" s="8"/>
      <c r="M38" s="4"/>
      <c r="N38" s="8"/>
      <c r="O38" s="8"/>
      <c r="P38" s="9"/>
    </row>
    <row r="39" spans="1:16" x14ac:dyDescent="0.25">
      <c r="A39" s="15" t="s">
        <v>57</v>
      </c>
      <c r="B39" s="16"/>
      <c r="C39" s="12"/>
      <c r="D39" s="13"/>
      <c r="E39" s="14"/>
      <c r="F39" s="14"/>
      <c r="G39" s="10"/>
      <c r="H39" s="5"/>
      <c r="I39" s="8"/>
      <c r="J39" s="8"/>
      <c r="K39" s="8"/>
      <c r="L39" s="8"/>
      <c r="M39" s="4"/>
      <c r="N39" s="8"/>
      <c r="O39" s="8"/>
      <c r="P39" s="9"/>
    </row>
    <row r="41" spans="1:16" x14ac:dyDescent="0.25">
      <c r="A41" s="2" t="s">
        <v>59</v>
      </c>
    </row>
    <row r="42" spans="1:16" ht="45" x14ac:dyDescent="0.25">
      <c r="A42" s="72" t="s">
        <v>60</v>
      </c>
      <c r="B42" s="71" t="s">
        <v>61</v>
      </c>
      <c r="C42" s="71" t="s">
        <v>62</v>
      </c>
      <c r="D42" s="71" t="s">
        <v>63</v>
      </c>
    </row>
    <row r="43" spans="1:16" x14ac:dyDescent="0.25">
      <c r="A43" s="94">
        <v>2019</v>
      </c>
      <c r="B43" s="94">
        <v>14.699</v>
      </c>
      <c r="C43" s="94">
        <v>13.663</v>
      </c>
      <c r="D43" s="74">
        <v>6.4560000000000004</v>
      </c>
    </row>
    <row r="45" spans="1:16" x14ac:dyDescent="0.25">
      <c r="A45" s="11" t="s">
        <v>46</v>
      </c>
    </row>
    <row r="46" spans="1:16" x14ac:dyDescent="0.25">
      <c r="A46" s="1" t="s">
        <v>49</v>
      </c>
    </row>
    <row r="47" spans="1:16" x14ac:dyDescent="0.25">
      <c r="A47" s="1" t="s">
        <v>47</v>
      </c>
    </row>
    <row r="48" spans="1:16" x14ac:dyDescent="0.25">
      <c r="A48" s="1" t="s">
        <v>48</v>
      </c>
    </row>
    <row r="49" spans="1:10" x14ac:dyDescent="0.25">
      <c r="A49" s="1" t="s">
        <v>50</v>
      </c>
    </row>
    <row r="51" spans="1:10" ht="24" customHeight="1" x14ac:dyDescent="0.25">
      <c r="A51" s="137" t="s">
        <v>64</v>
      </c>
      <c r="B51" s="136"/>
      <c r="C51" s="136"/>
      <c r="D51" s="136"/>
      <c r="E51" s="136"/>
      <c r="F51" s="136"/>
      <c r="G51" s="136"/>
      <c r="H51" s="136"/>
      <c r="I51" s="136"/>
      <c r="J51" s="136"/>
    </row>
    <row r="54" spans="1:10" x14ac:dyDescent="0.25">
      <c r="A54" t="s">
        <v>65</v>
      </c>
    </row>
    <row r="57" spans="1:10" x14ac:dyDescent="0.25">
      <c r="A57" t="s">
        <v>66</v>
      </c>
      <c r="B57">
        <f>1.02+0.98*EXP(-3/D43)</f>
        <v>1.6357669455463739</v>
      </c>
    </row>
    <row r="58" spans="1:10" x14ac:dyDescent="0.25">
      <c r="A58" t="s">
        <v>67</v>
      </c>
      <c r="B58">
        <f>1.15*B57*SQRT(2)*B43</f>
        <v>39.104078504345871</v>
      </c>
    </row>
    <row r="59" spans="1:10" x14ac:dyDescent="0.25">
      <c r="A59" t="s">
        <v>68</v>
      </c>
      <c r="B59">
        <f>+B58/B43</f>
        <v>2.6603223691642883</v>
      </c>
    </row>
    <row r="61" spans="1:10" x14ac:dyDescent="0.25">
      <c r="A61" s="2" t="s">
        <v>44</v>
      </c>
    </row>
    <row r="63" spans="1:10" x14ac:dyDescent="0.25">
      <c r="A63" s="131" t="s">
        <v>41</v>
      </c>
      <c r="B63" s="131" t="s">
        <v>15</v>
      </c>
      <c r="C63" s="131" t="s">
        <v>41</v>
      </c>
      <c r="D63" s="131"/>
      <c r="E63" s="88" t="s">
        <v>40</v>
      </c>
      <c r="F63" s="131" t="s">
        <v>39</v>
      </c>
      <c r="G63" s="131"/>
      <c r="H63" s="131"/>
      <c r="I63" s="131"/>
      <c r="J63" s="131" t="s">
        <v>38</v>
      </c>
    </row>
    <row r="64" spans="1:10" x14ac:dyDescent="0.25">
      <c r="A64" s="131"/>
      <c r="B64" s="131"/>
      <c r="C64" s="88" t="s">
        <v>37</v>
      </c>
      <c r="D64" s="88" t="s">
        <v>33</v>
      </c>
      <c r="E64" s="88" t="s">
        <v>33</v>
      </c>
      <c r="F64" s="88" t="s">
        <v>36</v>
      </c>
      <c r="G64" s="88" t="s">
        <v>35</v>
      </c>
      <c r="H64" s="88" t="s">
        <v>34</v>
      </c>
      <c r="I64" s="88" t="s">
        <v>33</v>
      </c>
      <c r="J64" s="131"/>
    </row>
    <row r="65" spans="1:16" ht="19.5" x14ac:dyDescent="0.25">
      <c r="A65" s="134" t="s">
        <v>177</v>
      </c>
      <c r="B65" s="96">
        <v>1</v>
      </c>
      <c r="C65" s="89" t="s">
        <v>178</v>
      </c>
      <c r="D65" s="90">
        <v>0.6</v>
      </c>
      <c r="E65" s="97">
        <f>+B37</f>
        <v>9.5999999999999992E-3</v>
      </c>
      <c r="F65" s="98">
        <f>3+4.5+4+50</f>
        <v>61.5</v>
      </c>
      <c r="G65" s="97" t="s">
        <v>32</v>
      </c>
      <c r="H65" s="100">
        <f>+VLOOKUP(G65,$A$3:$C$6,2,FALSE)</f>
        <v>4.2300000000000004</v>
      </c>
      <c r="I65" s="101">
        <f>(D70^2*H65*F65/1000)*2</f>
        <v>13.007250000000003</v>
      </c>
      <c r="J65" s="103">
        <f>+D65+E65+I65</f>
        <v>13.616850000000003</v>
      </c>
      <c r="L65" s="1"/>
    </row>
    <row r="66" spans="1:16" ht="29.25" x14ac:dyDescent="0.25">
      <c r="A66" s="134"/>
      <c r="B66" s="91">
        <v>2</v>
      </c>
      <c r="C66" s="89" t="s">
        <v>173</v>
      </c>
      <c r="D66" s="90">
        <v>0.2</v>
      </c>
      <c r="E66" s="89">
        <f>+B37</f>
        <v>9.5999999999999992E-3</v>
      </c>
      <c r="F66" s="92">
        <f>3+4.5+4+50</f>
        <v>61.5</v>
      </c>
      <c r="G66" s="89" t="s">
        <v>32</v>
      </c>
      <c r="H66" s="100">
        <f>+VLOOKUP(G66,$A$3:$C$6,2,FALSE)</f>
        <v>4.2300000000000004</v>
      </c>
      <c r="I66" s="101">
        <f>(D71^2*H66*F66/1000)*2</f>
        <v>13.007250000000003</v>
      </c>
      <c r="J66" s="103">
        <f>+D66+E66+I66</f>
        <v>13.216850000000003</v>
      </c>
      <c r="L66" s="1"/>
      <c r="M66" s="1"/>
    </row>
    <row r="68" spans="1:16" ht="19.5" x14ac:dyDescent="0.25">
      <c r="A68" s="131" t="s">
        <v>16</v>
      </c>
      <c r="B68" s="131" t="s">
        <v>15</v>
      </c>
      <c r="C68" s="131" t="s">
        <v>31</v>
      </c>
      <c r="D68" s="131"/>
      <c r="E68" s="131" t="s">
        <v>30</v>
      </c>
      <c r="F68" s="131" t="s">
        <v>14</v>
      </c>
      <c r="G68" s="88" t="s">
        <v>29</v>
      </c>
      <c r="H68" s="88" t="s">
        <v>28</v>
      </c>
      <c r="I68" s="88" t="s">
        <v>27</v>
      </c>
      <c r="J68" s="88" t="s">
        <v>12</v>
      </c>
      <c r="K68" s="88" t="s">
        <v>26</v>
      </c>
      <c r="L68" s="131" t="s">
        <v>25</v>
      </c>
      <c r="M68" s="131" t="s">
        <v>24</v>
      </c>
      <c r="N68" s="131" t="s">
        <v>23</v>
      </c>
    </row>
    <row r="69" spans="1:16" x14ac:dyDescent="0.25">
      <c r="A69" s="131"/>
      <c r="B69" s="131"/>
      <c r="C69" s="88" t="s">
        <v>22</v>
      </c>
      <c r="D69" s="88" t="s">
        <v>21</v>
      </c>
      <c r="E69" s="131"/>
      <c r="F69" s="131"/>
      <c r="G69" s="88" t="s">
        <v>20</v>
      </c>
      <c r="H69" s="88" t="s">
        <v>19</v>
      </c>
      <c r="I69" s="88" t="s">
        <v>18</v>
      </c>
      <c r="J69" s="88" t="s">
        <v>1</v>
      </c>
      <c r="K69" s="88" t="s">
        <v>0</v>
      </c>
      <c r="L69" s="131"/>
      <c r="M69" s="131"/>
      <c r="N69" s="131"/>
    </row>
    <row r="70" spans="1:16" ht="15" customHeight="1" x14ac:dyDescent="0.25">
      <c r="A70" s="129" t="s">
        <v>177</v>
      </c>
      <c r="B70" s="96">
        <v>1</v>
      </c>
      <c r="C70" s="97">
        <v>300</v>
      </c>
      <c r="D70" s="102">
        <v>5</v>
      </c>
      <c r="E70" s="97" t="s">
        <v>43</v>
      </c>
      <c r="F70" s="98">
        <v>20</v>
      </c>
      <c r="G70" s="97">
        <v>15</v>
      </c>
      <c r="H70" s="103">
        <f>+J65</f>
        <v>13.616850000000003</v>
      </c>
      <c r="I70" s="99">
        <f>+H70/G70</f>
        <v>0.90779000000000021</v>
      </c>
      <c r="J70" s="97">
        <v>0.4</v>
      </c>
      <c r="K70" s="97">
        <v>25</v>
      </c>
      <c r="L70" s="102">
        <f>+K70*1000/C70</f>
        <v>83.333333333333329</v>
      </c>
      <c r="M70" s="100">
        <f>+F70*(D70^2*J70+G70)/(D70^2*J70+H70)</f>
        <v>21.171324710958487</v>
      </c>
      <c r="N70" s="104" t="str">
        <f>+IF(F70&lt;M70,"CUMPLE","NO CUMPLE")</f>
        <v>CUMPLE</v>
      </c>
    </row>
    <row r="71" spans="1:16" x14ac:dyDescent="0.25">
      <c r="A71" s="130"/>
      <c r="B71" s="96">
        <v>2</v>
      </c>
      <c r="C71" s="97">
        <v>300</v>
      </c>
      <c r="D71" s="102">
        <v>5</v>
      </c>
      <c r="E71" s="97" t="s">
        <v>17</v>
      </c>
      <c r="F71" s="98">
        <v>20</v>
      </c>
      <c r="G71" s="97">
        <v>15</v>
      </c>
      <c r="H71" s="103">
        <f>+J66</f>
        <v>13.216850000000003</v>
      </c>
      <c r="I71" s="99">
        <f>+H70/G70</f>
        <v>0.90779000000000021</v>
      </c>
      <c r="J71" s="97">
        <v>0.4</v>
      </c>
      <c r="K71" s="97">
        <v>25</v>
      </c>
      <c r="L71" s="102">
        <f>+K71*1000/C71</f>
        <v>83.333333333333329</v>
      </c>
      <c r="M71" s="100">
        <f>+F71*(D71^2*J71+G71)/(D71^2*J71+H71)</f>
        <v>21.536082629641832</v>
      </c>
      <c r="N71" s="104" t="str">
        <f>+IF(F71&lt;M71,"CUMPLE","NO CUMPLE")</f>
        <v>CUMPLE</v>
      </c>
    </row>
    <row r="72" spans="1:16" x14ac:dyDescent="0.25">
      <c r="A72" s="3"/>
      <c r="B72" s="3"/>
      <c r="C72" s="4"/>
      <c r="D72" s="4"/>
      <c r="E72" s="4"/>
      <c r="F72" s="4"/>
      <c r="G72" s="4"/>
      <c r="H72" s="5"/>
      <c r="I72" s="6"/>
      <c r="J72" s="7"/>
      <c r="K72" s="8"/>
      <c r="L72" s="8"/>
      <c r="M72" s="8"/>
      <c r="N72" s="9"/>
    </row>
    <row r="74" spans="1:16" ht="19.5" x14ac:dyDescent="0.25">
      <c r="A74" s="131" t="s">
        <v>16</v>
      </c>
      <c r="B74" s="131" t="s">
        <v>15</v>
      </c>
      <c r="C74" s="131" t="s">
        <v>14</v>
      </c>
      <c r="D74" s="131" t="s">
        <v>13</v>
      </c>
      <c r="E74" s="88" t="s">
        <v>12</v>
      </c>
      <c r="F74" s="88" t="s">
        <v>11</v>
      </c>
      <c r="G74" s="88" t="s">
        <v>10</v>
      </c>
      <c r="H74" s="131" t="s">
        <v>9</v>
      </c>
      <c r="I74" s="131" t="s">
        <v>8</v>
      </c>
      <c r="J74" s="131" t="s">
        <v>7</v>
      </c>
      <c r="K74" s="131" t="s">
        <v>6</v>
      </c>
      <c r="L74" s="131" t="s">
        <v>5</v>
      </c>
      <c r="M74" s="88" t="s">
        <v>179</v>
      </c>
      <c r="N74" s="131" t="s">
        <v>4</v>
      </c>
      <c r="O74" s="131" t="s">
        <v>3</v>
      </c>
      <c r="P74" s="131" t="s">
        <v>2</v>
      </c>
    </row>
    <row r="75" spans="1:16" ht="29.25" customHeight="1" x14ac:dyDescent="0.25">
      <c r="A75" s="131"/>
      <c r="B75" s="131"/>
      <c r="C75" s="131"/>
      <c r="D75" s="131"/>
      <c r="E75" s="88" t="s">
        <v>1</v>
      </c>
      <c r="F75" s="88" t="s">
        <v>1</v>
      </c>
      <c r="G75" s="88" t="s">
        <v>1</v>
      </c>
      <c r="H75" s="131"/>
      <c r="I75" s="131"/>
      <c r="J75" s="131"/>
      <c r="K75" s="131"/>
      <c r="L75" s="131"/>
      <c r="M75" s="88" t="s">
        <v>0</v>
      </c>
      <c r="N75" s="131"/>
      <c r="O75" s="131"/>
      <c r="P75" s="131"/>
    </row>
    <row r="76" spans="1:16" ht="15" customHeight="1" x14ac:dyDescent="0.25">
      <c r="A76" s="129" t="s">
        <v>177</v>
      </c>
      <c r="B76" s="96">
        <v>1</v>
      </c>
      <c r="C76" s="97">
        <v>20</v>
      </c>
      <c r="D76" s="102">
        <f>+L70</f>
        <v>83.333333333333329</v>
      </c>
      <c r="E76" s="97">
        <f>+J70</f>
        <v>0.4</v>
      </c>
      <c r="F76" s="98">
        <f>+G70/D70^2</f>
        <v>0.6</v>
      </c>
      <c r="G76" s="100">
        <f>+H70/D70^2</f>
        <v>0.5446740000000001</v>
      </c>
      <c r="H76" s="100">
        <f>+F70*(E76+F76)/(L70*(E76+G76))</f>
        <v>0.25405589653150185</v>
      </c>
      <c r="I76" s="102">
        <f>+(L70*H76/D70)*D70^2*(E76+G76)</f>
        <v>100</v>
      </c>
      <c r="J76" s="102">
        <f>+B59</f>
        <v>2.6603223691642883</v>
      </c>
      <c r="K76" s="100">
        <f>+I76/J76</f>
        <v>37.589429446256894</v>
      </c>
      <c r="L76" s="100">
        <f>+C76*(E76+G76)</f>
        <v>18.893480000000004</v>
      </c>
      <c r="M76" s="97">
        <v>8.5340000000000007</v>
      </c>
      <c r="N76" s="102">
        <f>+M76*1000/C70</f>
        <v>28.446666666666665</v>
      </c>
      <c r="O76" s="102">
        <f>+N76*(E76+G76)</f>
        <v>26.87282638666667</v>
      </c>
      <c r="P76" s="104" t="str">
        <f>+IF(O76&lt;K76,"CUMPLE","NO CUMPLE")</f>
        <v>CUMPLE</v>
      </c>
    </row>
    <row r="77" spans="1:16" x14ac:dyDescent="0.25">
      <c r="A77" s="130"/>
      <c r="B77" s="91">
        <v>2</v>
      </c>
      <c r="C77" s="89">
        <v>20</v>
      </c>
      <c r="D77" s="102">
        <f>+L71</f>
        <v>83.333333333333329</v>
      </c>
      <c r="E77" s="89">
        <f>+J71</f>
        <v>0.4</v>
      </c>
      <c r="F77" s="98">
        <f>+G71/D71^2</f>
        <v>0.6</v>
      </c>
      <c r="G77" s="100">
        <f>+H71/D71^2</f>
        <v>0.52867400000000009</v>
      </c>
      <c r="H77" s="100">
        <f>+F71*(E77+F77)/(L71*(E77+G77))</f>
        <v>0.25843299155570199</v>
      </c>
      <c r="I77" s="102">
        <f>+(L71*H77/D71)*D71^2*(E77+G77)</f>
        <v>100</v>
      </c>
      <c r="J77" s="90">
        <f>+B59</f>
        <v>2.6603223691642883</v>
      </c>
      <c r="K77" s="100">
        <f>+I77/J77</f>
        <v>37.589429446256894</v>
      </c>
      <c r="L77" s="100">
        <f>+C77*(E77+G77)</f>
        <v>18.573480000000004</v>
      </c>
      <c r="M77" s="89">
        <v>8.5340000000000007</v>
      </c>
      <c r="N77" s="102">
        <f>+M77*1000/C71</f>
        <v>28.446666666666665</v>
      </c>
      <c r="O77" s="102">
        <f>+N77*(E77+G77)</f>
        <v>26.417679720000002</v>
      </c>
      <c r="P77" s="104" t="str">
        <f>+IF(O77&lt;K77,"CUMPLE","NO CUMPLE")</f>
        <v>CUMPLE</v>
      </c>
    </row>
    <row r="78" spans="1:16" x14ac:dyDescent="0.25">
      <c r="A78" s="3"/>
      <c r="B78" s="3"/>
      <c r="C78" s="4"/>
      <c r="D78" s="8"/>
      <c r="E78" s="7"/>
      <c r="F78" s="7"/>
      <c r="G78" s="10"/>
      <c r="H78" s="5"/>
      <c r="I78" s="8"/>
      <c r="J78" s="8"/>
      <c r="K78" s="8"/>
      <c r="L78" s="8"/>
      <c r="M78" s="4"/>
      <c r="N78" s="8"/>
      <c r="O78" s="8"/>
      <c r="P78" s="9"/>
    </row>
  </sheetData>
  <mergeCells count="52">
    <mergeCell ref="D10:E10"/>
    <mergeCell ref="D11:E11"/>
    <mergeCell ref="D12:E12"/>
    <mergeCell ref="D13:E13"/>
    <mergeCell ref="D14:E14"/>
    <mergeCell ref="K74:K75"/>
    <mergeCell ref="P74:P75"/>
    <mergeCell ref="O74:O75"/>
    <mergeCell ref="B12:C12"/>
    <mergeCell ref="B13:C13"/>
    <mergeCell ref="B14:C14"/>
    <mergeCell ref="B15:C15"/>
    <mergeCell ref="A28:J28"/>
    <mergeCell ref="D15:E15"/>
    <mergeCell ref="E19:F19"/>
    <mergeCell ref="E20:F20"/>
    <mergeCell ref="E21:F21"/>
    <mergeCell ref="E22:F22"/>
    <mergeCell ref="E23:F23"/>
    <mergeCell ref="L74:L75"/>
    <mergeCell ref="N74:N75"/>
    <mergeCell ref="L68:L69"/>
    <mergeCell ref="M68:M69"/>
    <mergeCell ref="N68:N69"/>
    <mergeCell ref="J63:J64"/>
    <mergeCell ref="A65:A66"/>
    <mergeCell ref="A68:A69"/>
    <mergeCell ref="B68:B69"/>
    <mergeCell ref="C68:D68"/>
    <mergeCell ref="E68:E69"/>
    <mergeCell ref="F68:F69"/>
    <mergeCell ref="F63:I63"/>
    <mergeCell ref="A74:A75"/>
    <mergeCell ref="B74:B75"/>
    <mergeCell ref="C74:C75"/>
    <mergeCell ref="B3:C3"/>
    <mergeCell ref="A32:J32"/>
    <mergeCell ref="A51:J51"/>
    <mergeCell ref="B4:C4"/>
    <mergeCell ref="B5:C5"/>
    <mergeCell ref="B6:C6"/>
    <mergeCell ref="B10:C10"/>
    <mergeCell ref="B11:C11"/>
    <mergeCell ref="D74:D75"/>
    <mergeCell ref="H74:H75"/>
    <mergeCell ref="I74:I75"/>
    <mergeCell ref="J74:J75"/>
    <mergeCell ref="A70:A71"/>
    <mergeCell ref="A76:A77"/>
    <mergeCell ref="A63:A64"/>
    <mergeCell ref="B63:B64"/>
    <mergeCell ref="C63:D63"/>
  </mergeCells>
  <dataValidations count="1">
    <dataValidation type="list" allowBlank="1" showInputMessage="1" showErrorMessage="1" sqref="G65:G66">
      <formula1>"8 AWG,10 AWG, 12 AWG"</formula1>
    </dataValidation>
  </dataValidations>
  <pageMargins left="0.7" right="0.7" top="0.75" bottom="0.75" header="0.3" footer="0.3"/>
  <pageSetup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FC 100% </vt:lpstr>
      <vt:lpstr>Tabla 8. NTC 2050</vt:lpstr>
      <vt:lpstr>Cargabilidad_TC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Valencia</dc:creator>
  <cp:lastModifiedBy>Juan G. Gutierrez Calvo</cp:lastModifiedBy>
  <dcterms:created xsi:type="dcterms:W3CDTF">2016-09-20T13:23:50Z</dcterms:created>
  <dcterms:modified xsi:type="dcterms:W3CDTF">2019-02-28T22:37:39Z</dcterms:modified>
</cp:coreProperties>
</file>